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autoCompressPictures="0" defaultThemeVersion="166925"/>
  <mc:AlternateContent xmlns:mc="http://schemas.openxmlformats.org/markup-compatibility/2006">
    <mc:Choice Requires="x15">
      <x15ac:absPath xmlns:x15ac="http://schemas.microsoft.com/office/spreadsheetml/2010/11/ac" url="C:\Users\lli\Documents\Planta Generadora de Oxígeno\"/>
    </mc:Choice>
  </mc:AlternateContent>
  <xr:revisionPtr revIDLastSave="0" documentId="8_{61069785-979D-44C1-95D4-E2B7969B87E6}" xr6:coauthVersionLast="45" xr6:coauthVersionMax="45" xr10:uidLastSave="{00000000-0000-0000-0000-000000000000}"/>
  <bookViews>
    <workbookView xWindow="-120" yWindow="-120" windowWidth="26640" windowHeight="18570" tabRatio="721" xr2:uid="{00000000-000D-0000-FFFF-FFFF00000000}"/>
  </bookViews>
  <sheets>
    <sheet name="1. Consideraciones generales" sheetId="8" r:id="rId1"/>
    <sheet name="2. Definiciones" sheetId="14" r:id="rId2"/>
    <sheet name="3. Situación Actual" sheetId="16" r:id="rId3"/>
    <sheet name="4. Análisis costo beneficio" sheetId="2" r:id="rId4"/>
    <sheet name="Consumo proyectado" sheetId="4" state="hidden" r:id="rId5"/>
    <sheet name="5. Resultado" sheetId="7" r:id="rId6"/>
    <sheet name="Concepto" sheetId="6" state="hidden" r:id="rId7"/>
    <sheet name="Lista desplegable" sheetId="12" state="hidden" r:id="rId8"/>
  </sheets>
  <definedNames>
    <definedName name="_xlnm.Print_Area" localSheetId="0">'1. Consideraciones generales'!$A$1:$E$10</definedName>
    <definedName name="_xlnm.Print_Area" localSheetId="1">'2. Definiciones'!$A$1:$D$19</definedName>
    <definedName name="_xlnm.Print_Area" localSheetId="2">'3. Situación Actual'!$A$1:$H$16</definedName>
    <definedName name="_xlnm.Print_Area" localSheetId="3">'4. Análisis costo beneficio'!$A$1:$H$165</definedName>
    <definedName name="_xlnm.Print_Area" localSheetId="5">'5. Resultado'!$A$1:$O$38</definedName>
    <definedName name="_xlnm.Print_Area" localSheetId="4">'Consumo proyectado'!$A$1:$N$32</definedName>
    <definedName name="Costo.de.Insumos.bienes">'Lista desplegable'!$I$2:$I$5</definedName>
    <definedName name="COSTOS.FIJOS">'Lista desplegable'!$K$2:$K$5</definedName>
    <definedName name="Costos.Variables.x.m3">'Lista desplegable'!$M$2:$M$5</definedName>
    <definedName name="Equipamiento">'Lista desplegable'!$C$2:$C$5</definedName>
    <definedName name="Gastos_complementarios">'Lista desplegable'!#REF!</definedName>
    <definedName name="Infraestructura">'Lista desplegable'!$A$2:$A$5</definedName>
    <definedName name="Infraestructura1">'Lista desplegable'!$A$2:$A$5</definedName>
    <definedName name="Naturaleza">'Lista desplegable'!$E$2:$E$5</definedName>
    <definedName name="Tipo_de_suministro_de_OM">'Lista desplegable'!$O$2:$O$3</definedName>
    <definedName name="_xlnm.Print_Titles" localSheetId="3">'4. Análisis costo beneficio'!$1:$4</definedName>
    <definedName name="Unidad_de_medida">'Lista desplegable'!$G$2:$G$5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11" i="7" l="1"/>
  <c r="D121" i="2" l="1"/>
  <c r="D122" i="2"/>
  <c r="D123" i="2"/>
  <c r="D124" i="2"/>
  <c r="D125" i="2"/>
  <c r="D96" i="2"/>
  <c r="D97" i="2"/>
  <c r="D98" i="2"/>
  <c r="D99" i="2"/>
  <c r="D100" i="2"/>
  <c r="D101" i="2"/>
  <c r="D91" i="2"/>
  <c r="D111" i="2" s="1"/>
  <c r="D90" i="2"/>
  <c r="D110" i="2" s="1"/>
  <c r="F65" i="2"/>
  <c r="F66" i="2"/>
  <c r="F67" i="2"/>
  <c r="F72" i="2"/>
  <c r="B138" i="2" s="1"/>
  <c r="F73" i="2"/>
  <c r="F74" i="2"/>
  <c r="F14" i="2"/>
  <c r="H14" i="2" s="1"/>
  <c r="F11" i="2"/>
  <c r="G11" i="2" s="1"/>
  <c r="D45" i="2"/>
  <c r="F45" i="2"/>
  <c r="E45" i="2"/>
  <c r="C92" i="2"/>
  <c r="B92" i="2"/>
  <c r="D114" i="2"/>
  <c r="D113" i="2"/>
  <c r="A149" i="2"/>
  <c r="D141" i="2"/>
  <c r="D142" i="2" s="1"/>
  <c r="D143" i="2" s="1"/>
  <c r="D144" i="2" s="1"/>
  <c r="B40" i="2" a="1"/>
  <c r="D40" i="2" s="1"/>
  <c r="A29" i="2"/>
  <c r="D116" i="2"/>
  <c r="D117" i="2"/>
  <c r="F20" i="2"/>
  <c r="H20" i="2" s="1"/>
  <c r="F15" i="2"/>
  <c r="H15" i="2" s="1"/>
  <c r="N12" i="7"/>
  <c r="B11" i="4"/>
  <c r="H16" i="4" s="1"/>
  <c r="A15" i="4"/>
  <c r="A16" i="4" s="1"/>
  <c r="A17" i="4" s="1"/>
  <c r="A18" i="4" s="1"/>
  <c r="A19" i="4" s="1"/>
  <c r="F12" i="2"/>
  <c r="G12" i="2" s="1"/>
  <c r="F13" i="2"/>
  <c r="G13" i="2" s="1"/>
  <c r="F19" i="2"/>
  <c r="A4" i="4"/>
  <c r="A5" i="4" s="1"/>
  <c r="A6" i="4" s="1"/>
  <c r="A7" i="4" s="1"/>
  <c r="A8" i="4" s="1"/>
  <c r="F18" i="2"/>
  <c r="H18" i="2" s="1"/>
  <c r="F17" i="2"/>
  <c r="G17" i="2" s="1"/>
  <c r="D115" i="2"/>
  <c r="I5" i="4"/>
  <c r="J5" i="4" s="1"/>
  <c r="D126" i="2" l="1"/>
  <c r="B132" i="2" s="1"/>
  <c r="D12" i="7" s="1"/>
  <c r="D92" i="2"/>
  <c r="I16" i="4"/>
  <c r="F68" i="2"/>
  <c r="B79" i="2" s="1"/>
  <c r="C45" i="2"/>
  <c r="B45" i="2" s="1"/>
  <c r="G20" i="2"/>
  <c r="G18" i="2"/>
  <c r="H11" i="2"/>
  <c r="H12" i="2"/>
  <c r="G15" i="2"/>
  <c r="F10" i="2"/>
  <c r="E139" i="2"/>
  <c r="B140" i="2"/>
  <c r="F75" i="2"/>
  <c r="B80" i="2" s="1"/>
  <c r="N13" i="7"/>
  <c r="P14" i="7" s="1"/>
  <c r="G14" i="2"/>
  <c r="G10" i="2" s="1"/>
  <c r="J16" i="4"/>
  <c r="K5" i="4"/>
  <c r="L5" i="4" s="1"/>
  <c r="H13" i="2"/>
  <c r="D102" i="2"/>
  <c r="D112" i="2" s="1"/>
  <c r="G19" i="2"/>
  <c r="H19" i="2"/>
  <c r="K16" i="4"/>
  <c r="B40" i="2"/>
  <c r="E40" i="2"/>
  <c r="C40" i="2"/>
  <c r="F40" i="2"/>
  <c r="F16" i="2"/>
  <c r="H17" i="2"/>
  <c r="B81" i="2" l="1"/>
  <c r="G16" i="2"/>
  <c r="H10" i="2"/>
  <c r="B82" i="2"/>
  <c r="B83" i="2"/>
  <c r="F21" i="2"/>
  <c r="H16" i="2"/>
  <c r="H21" i="2" s="1"/>
  <c r="G21" i="2"/>
  <c r="L16" i="4"/>
  <c r="M5" i="4"/>
  <c r="E140" i="2"/>
  <c r="E141" i="2" s="1"/>
  <c r="B141" i="2" s="1"/>
  <c r="B84" i="2" l="1"/>
  <c r="D109" i="2" s="1"/>
  <c r="H3" i="4"/>
  <c r="A23" i="2"/>
  <c r="E142" i="2"/>
  <c r="E143" i="2" s="1"/>
  <c r="E144" i="2" s="1"/>
  <c r="M16" i="4"/>
  <c r="B6" i="4"/>
  <c r="D118" i="2" l="1"/>
  <c r="B131" i="2" s="1"/>
  <c r="N11" i="7" s="1"/>
  <c r="C6" i="4"/>
  <c r="B17" i="4"/>
  <c r="H14" i="4"/>
  <c r="I3" i="4"/>
  <c r="N15" i="7" l="1"/>
  <c r="N17" i="7"/>
  <c r="B22" i="7" s="1"/>
  <c r="A165" i="2" s="1"/>
  <c r="D11" i="7"/>
  <c r="I14" i="4"/>
  <c r="J3" i="4"/>
  <c r="C17" i="4"/>
  <c r="D6" i="4"/>
  <c r="O31" i="7" l="1"/>
  <c r="O27" i="7" s="1"/>
  <c r="K3" i="4"/>
  <c r="J14" i="4"/>
  <c r="D17" i="4"/>
  <c r="E6" i="4"/>
  <c r="O34" i="7" l="1"/>
  <c r="M34" i="7" s="1"/>
  <c r="O30" i="7"/>
  <c r="N30" i="7" s="1"/>
  <c r="M31" i="7"/>
  <c r="O29" i="7"/>
  <c r="M29" i="7" s="1"/>
  <c r="O32" i="7"/>
  <c r="N32" i="7" s="1"/>
  <c r="O37" i="7"/>
  <c r="M37" i="7" s="1"/>
  <c r="N31" i="7"/>
  <c r="O35" i="7"/>
  <c r="M35" i="7" s="1"/>
  <c r="O33" i="7"/>
  <c r="N33" i="7" s="1"/>
  <c r="O26" i="7"/>
  <c r="M26" i="7" s="1"/>
  <c r="O28" i="7"/>
  <c r="N28" i="7" s="1"/>
  <c r="O36" i="7"/>
  <c r="M36" i="7" s="1"/>
  <c r="E17" i="4"/>
  <c r="F6" i="4"/>
  <c r="L3" i="4"/>
  <c r="K14" i="4"/>
  <c r="M27" i="7"/>
  <c r="N27" i="7"/>
  <c r="N34" i="7" l="1"/>
  <c r="N36" i="7"/>
  <c r="M30" i="7"/>
  <c r="N37" i="7"/>
  <c r="N29" i="7"/>
  <c r="M28" i="7"/>
  <c r="M32" i="7"/>
  <c r="M33" i="7"/>
  <c r="N26" i="7"/>
  <c r="N35" i="7"/>
  <c r="M3" i="4"/>
  <c r="L14" i="4"/>
  <c r="G6" i="4"/>
  <c r="F17" i="4"/>
  <c r="G17" i="4" l="1"/>
  <c r="H6" i="4"/>
  <c r="B4" i="4"/>
  <c r="M14" i="4"/>
  <c r="N14" i="4" s="1"/>
  <c r="N3" i="4"/>
  <c r="C4" i="4" l="1"/>
  <c r="B15" i="4"/>
  <c r="H17" i="4"/>
  <c r="I6" i="4"/>
  <c r="I17" i="4" l="1"/>
  <c r="J6" i="4"/>
  <c r="C15" i="4"/>
  <c r="D4" i="4"/>
  <c r="K6" i="4" l="1"/>
  <c r="J17" i="4"/>
  <c r="E4" i="4"/>
  <c r="D15" i="4"/>
  <c r="E15" i="4" l="1"/>
  <c r="F4" i="4"/>
  <c r="K17" i="4"/>
  <c r="L6" i="4"/>
  <c r="F15" i="4" l="1"/>
  <c r="G4" i="4"/>
  <c r="L17" i="4"/>
  <c r="M6" i="4"/>
  <c r="B7" i="4" l="1"/>
  <c r="M17" i="4"/>
  <c r="N17" i="4" s="1"/>
  <c r="N6" i="4"/>
  <c r="H4" i="4"/>
  <c r="G15" i="4"/>
  <c r="I4" i="4" l="1"/>
  <c r="H15" i="4"/>
  <c r="B18" i="4"/>
  <c r="C7" i="4"/>
  <c r="C18" i="4" l="1"/>
  <c r="D7" i="4"/>
  <c r="J4" i="4"/>
  <c r="I15" i="4"/>
  <c r="E7" i="4" l="1"/>
  <c r="D18" i="4"/>
  <c r="J15" i="4"/>
  <c r="K4" i="4"/>
  <c r="F7" i="4" l="1"/>
  <c r="E18" i="4"/>
  <c r="L4" i="4"/>
  <c r="K15" i="4"/>
  <c r="G7" i="4" l="1"/>
  <c r="F18" i="4"/>
  <c r="M4" i="4"/>
  <c r="L15" i="4"/>
  <c r="B5" i="4" l="1"/>
  <c r="M15" i="4"/>
  <c r="N15" i="4" s="1"/>
  <c r="N4" i="4"/>
  <c r="G18" i="4"/>
  <c r="H7" i="4"/>
  <c r="H18" i="4" l="1"/>
  <c r="I7" i="4"/>
  <c r="C5" i="4"/>
  <c r="B16" i="4"/>
  <c r="J7" i="4" l="1"/>
  <c r="I18" i="4"/>
  <c r="C16" i="4"/>
  <c r="D5" i="4"/>
  <c r="E5" i="4" l="1"/>
  <c r="D16" i="4"/>
  <c r="J18" i="4"/>
  <c r="K7" i="4"/>
  <c r="K18" i="4" l="1"/>
  <c r="L7" i="4"/>
  <c r="E16" i="4"/>
  <c r="F5" i="4"/>
  <c r="L18" i="4" l="1"/>
  <c r="M7" i="4"/>
  <c r="F16" i="4"/>
  <c r="G5" i="4"/>
  <c r="G16" i="4" s="1"/>
  <c r="N16" i="4" l="1"/>
  <c r="N5" i="4"/>
  <c r="B8" i="4"/>
  <c r="M18" i="4"/>
  <c r="N18" i="4" s="1"/>
  <c r="N7" i="4"/>
  <c r="B19" i="4" l="1"/>
  <c r="C8" i="4"/>
  <c r="C19" i="4" l="1"/>
  <c r="D8" i="4"/>
  <c r="D19" i="4" l="1"/>
  <c r="E8" i="4"/>
  <c r="E19" i="4" l="1"/>
  <c r="F8" i="4"/>
  <c r="F19" i="4" l="1"/>
  <c r="G8" i="4"/>
  <c r="G19" i="4" l="1"/>
  <c r="N19" i="4" s="1"/>
  <c r="N20" i="4" s="1"/>
  <c r="B25" i="4"/>
  <c r="N8" i="4"/>
  <c r="N9" i="4" s="1"/>
  <c r="B25" i="2" l="1"/>
  <c r="B26" i="2"/>
  <c r="B26" i="4"/>
  <c r="B27" i="4" l="1"/>
  <c r="B28" i="2" s="1"/>
  <c r="F28" i="4"/>
  <c r="B27" i="2"/>
  <c r="F29" i="4"/>
  <c r="L29" i="4" s="1"/>
  <c r="F27" i="4"/>
  <c r="L27" i="4" s="1"/>
  <c r="L28" i="4" l="1"/>
  <c r="F26" i="4"/>
  <c r="L26" i="4" l="1"/>
  <c r="F25" i="4"/>
  <c r="B42" i="2" l="1" a="1"/>
  <c r="L25" i="4"/>
  <c r="B43" i="2" s="1" a="1"/>
  <c r="E43" i="2" l="1"/>
  <c r="B43" i="2"/>
  <c r="C43" i="2"/>
  <c r="C48" i="2" s="1"/>
  <c r="F43" i="2"/>
  <c r="D43" i="2"/>
  <c r="E42" i="2"/>
  <c r="B42" i="2"/>
  <c r="F42" i="2"/>
  <c r="D42" i="2"/>
  <c r="C42" i="2"/>
  <c r="C47" i="2" s="1"/>
  <c r="B47" i="2" l="1"/>
  <c r="B48" i="2"/>
  <c r="E48" i="2"/>
  <c r="D48" i="2"/>
  <c r="F48" i="2"/>
  <c r="F47" i="2"/>
  <c r="E47" i="2"/>
  <c r="D47" i="2"/>
  <c r="B130" i="2" l="1"/>
  <c r="C151" i="2"/>
  <c r="D13" i="7" l="1"/>
  <c r="D15" i="7" s="1"/>
  <c r="I12" i="7"/>
  <c r="I15" i="7" s="1"/>
  <c r="C152" i="2"/>
  <c r="D17" i="7"/>
  <c r="B21" i="7" s="1"/>
  <c r="A164" i="2" s="1"/>
  <c r="A155" i="2" l="1"/>
  <c r="B161" i="2"/>
  <c r="B133" i="2"/>
  <c r="B134" i="2" s="1"/>
  <c r="B160" i="2" s="1"/>
  <c r="B20" i="7"/>
  <c r="A163" i="2" s="1"/>
</calcChain>
</file>

<file path=xl/sharedStrings.xml><?xml version="1.0" encoding="utf-8"?>
<sst xmlns="http://schemas.openxmlformats.org/spreadsheetml/2006/main" count="339" uniqueCount="262">
  <si>
    <t>UPSS</t>
  </si>
  <si>
    <t>Hospitalización</t>
  </si>
  <si>
    <t>UCI</t>
  </si>
  <si>
    <t>Observaciones - Emergencia</t>
  </si>
  <si>
    <t>(A)</t>
  </si>
  <si>
    <t>(B)</t>
  </si>
  <si>
    <t>(D)</t>
  </si>
  <si>
    <t>E= A*B*C*D</t>
  </si>
  <si>
    <t>( C)</t>
  </si>
  <si>
    <t>F= E*30</t>
  </si>
  <si>
    <t>G= E/24</t>
  </si>
  <si>
    <t>Energía</t>
  </si>
  <si>
    <t>Insumos</t>
  </si>
  <si>
    <t>N° meses</t>
  </si>
  <si>
    <t>Inversión</t>
  </si>
  <si>
    <t>Cantidad</t>
  </si>
  <si>
    <t xml:space="preserve">CP = </t>
  </si>
  <si>
    <t>CC=</t>
  </si>
  <si>
    <t>Enero</t>
  </si>
  <si>
    <t>Febrero</t>
  </si>
  <si>
    <t>Marzo</t>
  </si>
  <si>
    <t>Abril</t>
  </si>
  <si>
    <t>Mayo</t>
  </si>
  <si>
    <t>Junio</t>
  </si>
  <si>
    <t>Julio</t>
  </si>
  <si>
    <t>Agosto</t>
  </si>
  <si>
    <t>Setiembre</t>
  </si>
  <si>
    <t>Octubre</t>
  </si>
  <si>
    <t>Noviembre</t>
  </si>
  <si>
    <t>Diciembre</t>
  </si>
  <si>
    <t>Consumo oxígeno (m3/año)</t>
  </si>
  <si>
    <t>Año</t>
  </si>
  <si>
    <t>Consumo oxígeno medicinal m3</t>
  </si>
  <si>
    <t>Periodo producción</t>
  </si>
  <si>
    <t>Periodo de consumo</t>
  </si>
  <si>
    <t>Total</t>
  </si>
  <si>
    <t>5m3*24h=117</t>
  </si>
  <si>
    <t>7m3*16h=117</t>
  </si>
  <si>
    <t>15m3*8h=117</t>
  </si>
  <si>
    <t>Costo m3 oxígeno medicinal (S/)</t>
  </si>
  <si>
    <t>Total costo de compra oxígeno medicinal (05 años)</t>
  </si>
  <si>
    <t>Costo de compra oxígeno medicinal</t>
  </si>
  <si>
    <t>P</t>
  </si>
  <si>
    <t>Q</t>
  </si>
  <si>
    <t>Análisis de consumo de oxígeno medicinal (*)</t>
  </si>
  <si>
    <t>CC = P*Q</t>
  </si>
  <si>
    <t>Costos fijos</t>
  </si>
  <si>
    <t>Costos de mantenimiento rutinario (global)</t>
  </si>
  <si>
    <t>Total costos de mantenimiento</t>
  </si>
  <si>
    <t>Costos Variables x m3</t>
  </si>
  <si>
    <t>Repuestos</t>
  </si>
  <si>
    <t>Costo de Insumos y bienes</t>
  </si>
  <si>
    <t>Mantenimiento preventivo</t>
  </si>
  <si>
    <t>Costos de mantenimiento preventivo (global)</t>
  </si>
  <si>
    <t>Bienes / servicios (Global)</t>
  </si>
  <si>
    <t>EL UMBRAL DE PRODUCCIÓN</t>
  </si>
  <si>
    <t>En ocasiones una empresa puede tener la posibilidad de producir un bien por sí misma o comprarlo directamente a otra empresa. Obviamente, esta elección dependerá de decisión conlleve menos costes. Para ello, tenemos que comparar el coste de producir (CP) y el coste de comprar (CP).</t>
  </si>
  <si>
    <t xml:space="preserve"> El coste de comprar el producto:</t>
  </si>
  <si>
    <t>El coste de fabricar un producto:</t>
  </si>
  <si>
    <t>Umbral de producción:</t>
  </si>
  <si>
    <t>Referencia: http://www.econosublime.com/2019/04/decision-producir-comprar-umbral-produccion.html</t>
  </si>
  <si>
    <t>CP</t>
  </si>
  <si>
    <t xml:space="preserve">CF = </t>
  </si>
  <si>
    <t xml:space="preserve">CVMe = </t>
  </si>
  <si>
    <t xml:space="preserve">Q = </t>
  </si>
  <si>
    <t>CC</t>
  </si>
  <si>
    <t>Pc =</t>
  </si>
  <si>
    <t>Q* =</t>
  </si>
  <si>
    <t>Umbral de producción</t>
  </si>
  <si>
    <t>Costo Variable Medio (CMe)</t>
  </si>
  <si>
    <t>Total Costos Fijos (CF)</t>
  </si>
  <si>
    <t>Total consumo oxígeno (m3/día)</t>
  </si>
  <si>
    <t>Total consumo oxígeno (m3/mes)</t>
  </si>
  <si>
    <t>Total consumo oxígeno (m3/hora)</t>
  </si>
  <si>
    <t>Otros servicios</t>
  </si>
  <si>
    <t>N° Camas/Pacientes</t>
  </si>
  <si>
    <t xml:space="preserve">(*) Se excluye del análisis el primer semestre del 2020 y último semestre del 2025 dado que en ese periodo el generador de oxígeno medicinal no estaría operando (al inicio por no existir y al final por haber culminado su vida útil) </t>
  </si>
  <si>
    <t>Total consumo x 36 meses</t>
  </si>
  <si>
    <t>Si</t>
  </si>
  <si>
    <t>No</t>
  </si>
  <si>
    <t>Descripción</t>
  </si>
  <si>
    <t>Comentario</t>
  </si>
  <si>
    <t>Hospital (Nombre de Hospital)</t>
  </si>
  <si>
    <t>Infraestructura</t>
  </si>
  <si>
    <t>Equipamiento</t>
  </si>
  <si>
    <t>Acción</t>
  </si>
  <si>
    <t>Unidad de Medida</t>
  </si>
  <si>
    <t>Metrado</t>
  </si>
  <si>
    <t>Costo Unitario</t>
  </si>
  <si>
    <t>Costo Total</t>
  </si>
  <si>
    <t>Adquisición</t>
  </si>
  <si>
    <t>m2</t>
  </si>
  <si>
    <t>Construcción</t>
  </si>
  <si>
    <t>Equipo</t>
  </si>
  <si>
    <t>Costos Infraestructura</t>
  </si>
  <si>
    <t>Costos</t>
  </si>
  <si>
    <t>S/</t>
  </si>
  <si>
    <t>Costos de mantenimiento</t>
  </si>
  <si>
    <t>Químico farmacéutico (Cantidad por turno)</t>
  </si>
  <si>
    <t>Operador (Cantidad por turno)</t>
  </si>
  <si>
    <t>Total costos fijos</t>
  </si>
  <si>
    <t>Total costo variable por m3</t>
  </si>
  <si>
    <t>Capacidad de producción - Suministro mediante redes</t>
  </si>
  <si>
    <t>Capacidad de producción - Suministro mediante balones, &gt; Producción con fines de contingencia (25% producción adicional)</t>
  </si>
  <si>
    <t>Depreciación lineal</t>
  </si>
  <si>
    <t>Valor residual</t>
  </si>
  <si>
    <t>Depreciación Lineal</t>
  </si>
  <si>
    <t>Ampliación</t>
  </si>
  <si>
    <t>Reparación</t>
  </si>
  <si>
    <t>Naturaleza</t>
  </si>
  <si>
    <t>ml</t>
  </si>
  <si>
    <t>Proyección de consumo de oxígeno medicinal x 60 meses (m3)</t>
  </si>
  <si>
    <t>Capacidad de producción / Periodo</t>
  </si>
  <si>
    <t>Proyección de costos de compra de oxígeno medicinal m3/mes (con covid) - Suministro en Redes</t>
  </si>
  <si>
    <t>I. CONSUMO DE OXÍGENO MEDICINAL PROYECTADO</t>
  </si>
  <si>
    <t>El coste de fabricar un producto (CP = CF+CVMe*Q)</t>
  </si>
  <si>
    <t>Costo de producción de oxígeno medicinal</t>
  </si>
  <si>
    <t>Valor Residual (VR)</t>
  </si>
  <si>
    <t>Valor residual (2 años)</t>
  </si>
  <si>
    <t>Costos de Producción</t>
  </si>
  <si>
    <t>Costos de Compra</t>
  </si>
  <si>
    <t xml:space="preserve">CP -VR = </t>
  </si>
  <si>
    <t>Total (24 meses)</t>
  </si>
  <si>
    <t>Cantidad Oxígeno Medicinal requerido x 24 meses (Q)</t>
  </si>
  <si>
    <t>Mantenimiento rutinario</t>
  </si>
  <si>
    <t>Año 1</t>
  </si>
  <si>
    <t>Año 2</t>
  </si>
  <si>
    <t>Generador de oxígeno y/o concentrador de oxígeno</t>
  </si>
  <si>
    <t>Q* -VR =</t>
  </si>
  <si>
    <t>Requieren oxígeno 
(%)</t>
  </si>
  <si>
    <t>Consumo máximo mensual (m3) (*)</t>
  </si>
  <si>
    <t>Consumo proyectado de Oxígeno Medicinal (m3) x 24 meses (Q) - Suministro de Redes</t>
  </si>
  <si>
    <t>Consumo máximo diario (m3)</t>
  </si>
  <si>
    <t>Consumo máximo x hora (m3)</t>
  </si>
  <si>
    <t>El coste de fabricar un producto incluye valor residual de generador de oxígeno CP = CF+CVMe*Q)- VR</t>
  </si>
  <si>
    <t>Capacidad de producción actual x hora (m3)</t>
  </si>
  <si>
    <t>Mes*</t>
  </si>
  <si>
    <t>Día</t>
  </si>
  <si>
    <t>Hora (24 hrs)</t>
  </si>
  <si>
    <t>N° de turnos destinados a la producción de oxígeno (actual)</t>
  </si>
  <si>
    <t>Capacidad de producción requerida: Mensual, diaria y por horas  de oxígeno medicinal</t>
  </si>
  <si>
    <t>Capacidad de producción actual: Mensual, diaria y por horas  de oxígeno medicinal</t>
  </si>
  <si>
    <r>
      <t>m3/hora (</t>
    </r>
    <r>
      <rPr>
        <b/>
        <sz val="11"/>
        <color theme="1"/>
        <rFont val="Calibri"/>
        <family val="2"/>
        <scheme val="minor"/>
      </rPr>
      <t>24</t>
    </r>
    <r>
      <rPr>
        <sz val="11"/>
        <color theme="1"/>
        <rFont val="Calibri"/>
        <family val="2"/>
        <scheme val="minor"/>
      </rPr>
      <t xml:space="preserve"> hrs al día - 3 turnos)</t>
    </r>
  </si>
  <si>
    <r>
      <t>m3/hora (</t>
    </r>
    <r>
      <rPr>
        <b/>
        <sz val="11"/>
        <color rgb="FFFF0000"/>
        <rFont val="Calibri"/>
        <family val="2"/>
        <scheme val="minor"/>
      </rPr>
      <t>16</t>
    </r>
    <r>
      <rPr>
        <sz val="11"/>
        <color rgb="FFFF0000"/>
        <rFont val="Calibri"/>
        <family val="2"/>
        <scheme val="minor"/>
      </rPr>
      <t xml:space="preserve"> hrs al día - </t>
    </r>
    <r>
      <rPr>
        <b/>
        <sz val="11"/>
        <color rgb="FFFF0000"/>
        <rFont val="Calibri"/>
        <family val="2"/>
        <scheme val="minor"/>
      </rPr>
      <t>2 turnos)</t>
    </r>
  </si>
  <si>
    <r>
      <t>m3/hora (</t>
    </r>
    <r>
      <rPr>
        <b/>
        <sz val="11"/>
        <color theme="1"/>
        <rFont val="Calibri"/>
        <family val="2"/>
        <scheme val="minor"/>
      </rPr>
      <t>08</t>
    </r>
    <r>
      <rPr>
        <sz val="11"/>
        <color theme="1"/>
        <rFont val="Calibri"/>
        <family val="2"/>
        <scheme val="minor"/>
      </rPr>
      <t xml:space="preserve"> hrs al día - 1 turno)</t>
    </r>
  </si>
  <si>
    <r>
      <t>m3/hora (</t>
    </r>
    <r>
      <rPr>
        <b/>
        <sz val="11"/>
        <color rgb="FFFF0000"/>
        <rFont val="Calibri"/>
        <family val="2"/>
        <scheme val="minor"/>
      </rPr>
      <t>16</t>
    </r>
    <r>
      <rPr>
        <sz val="11"/>
        <color rgb="FFFF0000"/>
        <rFont val="Calibri"/>
        <family val="2"/>
        <scheme val="minor"/>
      </rPr>
      <t xml:space="preserve"> hrs al día -</t>
    </r>
    <r>
      <rPr>
        <b/>
        <sz val="11"/>
        <color rgb="FFFF0000"/>
        <rFont val="Calibri"/>
        <family val="2"/>
        <scheme val="minor"/>
      </rPr>
      <t xml:space="preserve"> 2 turnos)</t>
    </r>
  </si>
  <si>
    <t>Para suministro mediante redes</t>
  </si>
  <si>
    <t>Brecha de suministro mediante redes</t>
  </si>
  <si>
    <t>Brecha de suministro mediante balones</t>
  </si>
  <si>
    <t>Brecha Capacidad de Producción: Mensual, diaria y por horas  de oxígeno medicinal (**)</t>
  </si>
  <si>
    <t>II. BRECHA DE CAPACIDAD DE PRODUCCIÓN</t>
  </si>
  <si>
    <t>Cálculo de la Capacidad de Producción Requerida - Brecha</t>
  </si>
  <si>
    <t>Producción adicional</t>
  </si>
  <si>
    <t>&lt;--- Restamos del costo de producción y umbral de producción el costo que corresponde al valor residual de los equipos dado que el periodo de análisis es de 02 años (inferior el tiempo de vida útil del activo)</t>
  </si>
  <si>
    <t>(*) Mayor consumo registrado/proyectado</t>
  </si>
  <si>
    <t>Indicaciones</t>
  </si>
  <si>
    <t>De operar o tener previsto hacerlo, incluir su capacidad de producción en la sección II. "Brecha capacidad de producción."</t>
  </si>
  <si>
    <t>Considerar en el análisis de la alternativa de técnica propuesta.</t>
  </si>
  <si>
    <t xml:space="preserve"> Considerar en el análisis de la alternativa de técnica propuesta.</t>
  </si>
  <si>
    <t>De corresponder, incluir la capacidad de producción de los equipos en la sección II. "Brecha capacidad de producción."</t>
  </si>
  <si>
    <t>Evaluar el requerimiento del mismo a fin de garantizar todas las condiciones necesarias de suministro de oxígeno. Incluir detalle en el cuadro "Gastos complementarios a la inversión".</t>
  </si>
  <si>
    <t>Sub Total de costos de infraestructura a precios de mercado</t>
  </si>
  <si>
    <t>Sub Total de costos de equipamiento a precios de mercado</t>
  </si>
  <si>
    <t>Mes (m3)</t>
  </si>
  <si>
    <t>Día (m3)</t>
  </si>
  <si>
    <t>Expediente Técnico (%)</t>
  </si>
  <si>
    <t>Supervisión (%)</t>
  </si>
  <si>
    <t>Liquidación (%)</t>
  </si>
  <si>
    <t>&lt;--- % Expediente Técnico</t>
  </si>
  <si>
    <t>&lt;--- % Supervisión</t>
  </si>
  <si>
    <t>&lt;--- % Liquidación</t>
  </si>
  <si>
    <t>Técnico de mantenimiento (Cantidad por turno)</t>
  </si>
  <si>
    <t>III. COSTOS DE INVERSIÓN</t>
  </si>
  <si>
    <t>IV. COSTOS DE OPERACIÓN Y MANTENIMIENTO</t>
  </si>
  <si>
    <t xml:space="preserve">V. COSTOS DE PRODUCCIÓN DE OXÍGENO MEDICINAL </t>
  </si>
  <si>
    <t xml:space="preserve">VI. COSTOS DE COMPRA OXÍGENO MEDICINAL </t>
  </si>
  <si>
    <t>VII. CONCLUSIONES</t>
  </si>
  <si>
    <t>Insumos y bienes</t>
  </si>
  <si>
    <t>Capacidad de producción de la planta generadora de oxígeno m3</t>
  </si>
  <si>
    <t>(**) Equipo complementario al generador de oxígeno. Se adquiere en los casos que el suministro de oxígeno será total o parcialmente a través de balones de oxígeno.</t>
  </si>
  <si>
    <t>Concentrador de oxígeno (AE)</t>
  </si>
  <si>
    <t>Central de oxígeno (AE)</t>
  </si>
  <si>
    <t>Grupo electrógeno (AE)</t>
  </si>
  <si>
    <r>
      <t xml:space="preserve">Planta Generadora de Oxigeno Medicinal </t>
    </r>
    <r>
      <rPr>
        <sz val="11"/>
        <color rgb="FFFF0000"/>
        <rFont val="Calibri"/>
        <family val="2"/>
        <scheme val="minor"/>
      </rPr>
      <t>(AE)</t>
    </r>
  </si>
  <si>
    <t>Combustible (grupo electrógeno)</t>
  </si>
  <si>
    <t>Nombre</t>
  </si>
  <si>
    <t>EQUIPO</t>
  </si>
  <si>
    <t>Activos estratégicos</t>
  </si>
  <si>
    <t>Capacidad de producción actual x hora (m3) (*)(**)</t>
  </si>
  <si>
    <t>Para suministro mediante balones ( Requiere &gt; Producción del consumo estimado con fines de contingencia, 25% producción adicional) (*)</t>
  </si>
  <si>
    <t>Red de suministro de oxigeno (AE)</t>
  </si>
  <si>
    <t>Otros</t>
  </si>
  <si>
    <t>Nivel de ocupación camas/camilla
(%)</t>
  </si>
  <si>
    <t>Otras definiciones</t>
  </si>
  <si>
    <t xml:space="preserve">% Requieren oxígeno 
</t>
  </si>
  <si>
    <t>Señalar N° de camas disponibles en el Hospital según UPSS (Hospitalización, UCI, otros)</t>
  </si>
  <si>
    <t>% de ocupación camas/otro</t>
  </si>
  <si>
    <t>Otro</t>
  </si>
  <si>
    <t>El N° de turnos destinados a la producción de oxígeno medicinal permitirá determinar la capacidad de producción del generador de oxígeno medicinal requerido para cubrir la brecha identificada.</t>
  </si>
  <si>
    <t>De corresponder, consignar datos de la capacidad de producción de la planta generadora de oxígeno medicinal m3 por hora.
Incluir el dato de oferta actual de m3/ día consignado uno (01) en número de turnos en los casos que se tenga garantizado el suministro de oxígeno medicinal de parte de terceros (almacenamiento en isotanques) durante el periodo de análisis.</t>
  </si>
  <si>
    <t xml:space="preserve">Planta Generadora de Oxígeno Medicinal </t>
  </si>
  <si>
    <t>Central de Oxígeno</t>
  </si>
  <si>
    <t>Atención pacientes con COVID</t>
  </si>
  <si>
    <t>Atención pacientes sin COVID (de corresponder)</t>
  </si>
  <si>
    <t>Costos de producción de oxígeno medicinal x 24 meses</t>
  </si>
  <si>
    <t>Costos de mantenimiento preventivo</t>
  </si>
  <si>
    <t>Costos de mantenimiento rutinario</t>
  </si>
  <si>
    <t>Red de suministro de oxígeno (*)</t>
  </si>
  <si>
    <t>(*) Tener en cuenta lo indicado en el numeral 1.4.3 de los Lineamientos para la Identificación y Registro de las inversiones de optimización, de Ampliación Marginal, de Rehabilitación y de Reposición - IOARR.</t>
  </si>
  <si>
    <t>El costo de fabricar un producto</t>
  </si>
  <si>
    <t>El costo de comprar el producto</t>
  </si>
  <si>
    <t>Casa de Fuerza (AE)</t>
  </si>
  <si>
    <t xml:space="preserve">(*) En los casos de que el hospital esté brindando atención a pacientes COVID en áreas de expansión externa autorizadas por la Autoridad Sanitaria respectiva, en coordinación con el Ministerio de Salud, dichas autoridades evaluarán la pertinencia de instalar la Planta Generadora de Oxígeno en dichas áreas.  </t>
  </si>
  <si>
    <r>
      <t>Observaciones - Emergencia (En espera de cama hospitalar</t>
    </r>
    <r>
      <rPr>
        <b/>
        <sz val="8"/>
        <color theme="1"/>
        <rFont val="Century Gothic"/>
        <family val="2"/>
      </rPr>
      <t>ia recibiendo oxígeno</t>
    </r>
    <r>
      <rPr>
        <sz val="8"/>
        <color theme="1"/>
        <rFont val="Century Gothic"/>
        <family val="2"/>
      </rPr>
      <t>) (**)</t>
    </r>
  </si>
  <si>
    <r>
      <t>Consumo per cápita de oxígeno según UPSS (m</t>
    </r>
    <r>
      <rPr>
        <vertAlign val="superscript"/>
        <sz val="8"/>
        <color theme="0"/>
        <rFont val="Century Gothic"/>
        <family val="2"/>
      </rPr>
      <t>3</t>
    </r>
    <r>
      <rPr>
        <sz val="8"/>
        <color theme="0"/>
        <rFont val="Century Gothic"/>
        <family val="2"/>
      </rPr>
      <t>/día)
 (***)</t>
    </r>
  </si>
  <si>
    <t>Costos equipamiento (*)</t>
  </si>
  <si>
    <t>Costos de bienes y/o servicios necesarios para la producción de oxígeno no vinculados al nivel de producción (Costos Fijos)</t>
  </si>
  <si>
    <t>Nota: Para el cálculo de los costos de producción (costo fijo y costo variable) podra utilizar información secundaria y/o coordinar con OPMI MINSA para la asistencia técnica respectiva.</t>
  </si>
  <si>
    <r>
      <t>(*) En los casos que se tenga previsto el suministro de oxígeno medicinal mediante balones, se recomienda considerar un 25% de producción adicional con fines de contingencia (residuos de oxígeno en balones, demoras en reposición de balones, otros).
(**) La capacidad de producción (m3/</t>
    </r>
    <r>
      <rPr>
        <sz val="7"/>
        <rFont val="Century Gothic"/>
        <family val="2"/>
      </rPr>
      <t>h) de la planta generadora de oxigeno medicinal  (brec</t>
    </r>
    <r>
      <rPr>
        <sz val="7"/>
        <color theme="1"/>
        <rFont val="Century Gothic"/>
        <family val="2"/>
      </rPr>
      <t>ha) esta condicionada por el N° de turnos destinados a dicha producción. Asimismo, la forma de suministro de oxígeno medicinal puede ser a través de redes, suministro mediante balones o mixta, la propuesta dependerá del análisis técnico realizado por la entidad.</t>
    </r>
  </si>
  <si>
    <r>
      <rPr>
        <b/>
        <u/>
        <sz val="7"/>
        <rFont val="Century Gothic"/>
        <family val="2"/>
      </rPr>
      <t>Nota:</t>
    </r>
    <r>
      <rPr>
        <sz val="7"/>
        <rFont val="Century Gothic"/>
        <family val="2"/>
      </rPr>
      <t xml:space="preserve">
(*) Si se tiene previsto que la planta generador de oxígeno medicinal abastezca a más de una UP, consignar los datos de manera agregada, (que correspondan al total de establecimientos de salud que serán abastecidos), precisar en el informe de a autoridad sanitaria el detalle de los mismos.
(**) Pacientes con síntomas de Covid que buscan servicios de salud y que no accede a una cama/Camilla por no encontrar espacios disponibles, sin embargo requieren ser estabilizados con oxígeno durante la espera.
(***) Según historial de registros y/o parámetro que defina el sector.</t>
    </r>
  </si>
  <si>
    <t>Breve descripción de la alternativa técnica propuesta</t>
  </si>
  <si>
    <t>Costo total de inversión</t>
  </si>
  <si>
    <r>
      <t>De identificarse la necesidad de adquirir e instalar</t>
    </r>
    <r>
      <rPr>
        <b/>
        <sz val="15"/>
        <rFont val="Century Gothic"/>
        <family val="2"/>
      </rPr>
      <t xml:space="preserve"> una planta generadora de oxígeno medicinal</t>
    </r>
    <r>
      <rPr>
        <sz val="15"/>
        <rFont val="Century Gothic"/>
        <family val="2"/>
      </rPr>
      <t xml:space="preserve"> en hospitales(*) se debe tomar en cuenta que el mencionado </t>
    </r>
    <r>
      <rPr>
        <b/>
        <sz val="15"/>
        <rFont val="Century Gothic"/>
        <family val="2"/>
      </rPr>
      <t>activo estratégico definido por el MINSA, corresponde a establecimientos de salud del segundo y tercer nivel de atención</t>
    </r>
    <r>
      <rPr>
        <sz val="15"/>
        <rFont val="Century Gothic"/>
        <family val="2"/>
      </rPr>
      <t xml:space="preserve">, por lo que, tanto la adquisición de dicho activo así como la habilitación o adecuación de la infraestructura que se requiera, se puede plantear y de ser el caso, aprobar mediante el Formato N°07-D, de acuerdo a lo señalado en el Instructivo para el registro de IOARR – Estado de Emergencia Nacional: Caso aplicado al Covid 19, disponible en el siguiente link: 
</t>
    </r>
    <r>
      <rPr>
        <u/>
        <sz val="15"/>
        <rFont val="Century Gothic"/>
        <family val="2"/>
      </rPr>
      <t>https://www.mef.gob.pe/es/metodologias/metodologias-especificas/instrumentos-sectoriales.</t>
    </r>
  </si>
  <si>
    <r>
      <rPr>
        <b/>
        <sz val="15"/>
        <rFont val="Century Gothic"/>
        <family val="2"/>
      </rPr>
      <t xml:space="preserve">NOTA: </t>
    </r>
    <r>
      <rPr>
        <sz val="15"/>
        <rFont val="Century Gothic"/>
        <family val="2"/>
      </rPr>
      <t xml:space="preserve">
 -Este instrumento es una herramienta que facilitará organizar los datos de costos de operación y mantenimiento de la producción de oxígeno medicinal a fin de compararlos con los costos de compra del mismo. Asimismo, permitirá estimar el consumo proyectado de oxígeno medicinal.
 - Las celdas sombreadas con amarillo deberán ser completadas por la UF, así como incluir los datos que considere pertinentes.
 - Ya que se desconoce el comportamiento de la Pandemia Covid 19, se asume que la planta servirá para el suministro de oxígeno medicinal en un periodo estimado de 24 meses, por ello se estimará el valor residual de los activos generados, según sea factible.
 - Para determinar la capacidad de producción de las plantas  generadoras de oxígeno medicinal  se debe considerar el n° de horas destinado a la producción del mismo (N° turnos).</t>
    </r>
  </si>
  <si>
    <r>
      <t>Asimismo, tal como se señala en el numeral 2.1 del "Instructivo para el registro de IOARR-Estado de Emergencia Nacional: Caso aplicado al COVID 19" "</t>
    </r>
    <r>
      <rPr>
        <i/>
        <sz val="15"/>
        <color theme="1"/>
        <rFont val="Century Gothic"/>
        <family val="2"/>
      </rPr>
      <t xml:space="preserve">...si los espacios físicos que serán acondicionados o habilitados se ubican en un área de expansión externa (debido a que </t>
    </r>
    <r>
      <rPr>
        <b/>
        <i/>
        <sz val="15"/>
        <color theme="1"/>
        <rFont val="Century Gothic"/>
        <family val="2"/>
      </rPr>
      <t>no se cuenta con disponibilidad de espacio dentro de la ubicación actual de la UP responsable de la prestación de los servicios a implementar</t>
    </r>
    <r>
      <rPr>
        <i/>
        <sz val="15"/>
        <color theme="1"/>
        <rFont val="Century Gothic"/>
        <family val="2"/>
      </rPr>
      <t xml:space="preserve">), </t>
    </r>
    <r>
      <rPr>
        <b/>
        <i/>
        <sz val="15"/>
        <color theme="1"/>
        <rFont val="Century Gothic"/>
        <family val="2"/>
      </rPr>
      <t>se debe registrar el código de la citada UP</t>
    </r>
    <r>
      <rPr>
        <sz val="15"/>
        <color theme="1"/>
        <rFont val="Century Gothic"/>
        <family val="2"/>
      </rPr>
      <t>".</t>
    </r>
  </si>
  <si>
    <t xml:space="preserve">M2, INFRAESTRUCTURA, AMBIENTE </t>
  </si>
  <si>
    <t>UNIDAD, METRO LINEAL, PUNTO, RED</t>
  </si>
  <si>
    <r>
      <t xml:space="preserve">Corresponde al % de pacientes que requieren oxígeno medicinal.
</t>
    </r>
    <r>
      <rPr>
        <b/>
        <sz val="12"/>
        <color theme="1"/>
        <rFont val="Century Gothic"/>
        <family val="2"/>
      </rPr>
      <t>Ejm.</t>
    </r>
    <r>
      <rPr>
        <sz val="12"/>
        <color theme="1"/>
        <rFont val="Century Gothic"/>
        <family val="2"/>
      </rPr>
      <t xml:space="preserve">
- El 80% de los pacientes hospitalizadaos en la UPSS hospitalización  requieren oxígeno medicinal.</t>
    </r>
  </si>
  <si>
    <r>
      <t xml:space="preserve">Corresponde al consumo promedio (m3) de oxígeno medicinal por paciente según UPSS.
</t>
    </r>
    <r>
      <rPr>
        <b/>
        <sz val="12"/>
        <color theme="1"/>
        <rFont val="Century Gothic"/>
        <family val="2"/>
      </rPr>
      <t>Ejm.</t>
    </r>
    <r>
      <rPr>
        <sz val="12"/>
        <color theme="1"/>
        <rFont val="Century Gothic"/>
        <family val="2"/>
      </rPr>
      <t xml:space="preserve">
 - En la UPSS hospitalización, los pacientes consumen en promedio 10m3 de oxígeno medicinal al día.
</t>
    </r>
  </si>
  <si>
    <t>1. ¿Cuenta con Planta Generadora de Oxigeno Medicinal? (Indicar capacidad de producción y estado en comentarios, de no estar operativo indicar si es posible su reparación y capacidad de producción en esa situación)</t>
  </si>
  <si>
    <t>2. ¿ Se dispone de compresor para el llenado de oxígeno?  (Indicar capacidad de producción en comentarios)</t>
  </si>
  <si>
    <t>3. ¿ Existen redes de suministro de oxígeno? (Señalar estado en comentarios)</t>
  </si>
  <si>
    <t>4. ¿ Se dispone de concentradores de oxígeno? (Señalar cantidad y capacidad en comentarios)</t>
  </si>
  <si>
    <t>6. ¿ Cuentan con terreno disponible para la instalación del generador de oxígeno? (Señalar m2 disponible en comentarios)</t>
  </si>
  <si>
    <t>7. ¿ Existe infraestructura disponible para la instalación de la planta generadora de oxígeno? (Señalar características en comentarios)</t>
  </si>
  <si>
    <t xml:space="preserve">8. ¿ Disponen de instalaciones eléctricas acorde a lo requerido para la generación de oxígeno medicinal? </t>
  </si>
  <si>
    <t>11. ¿El sistema de media tensión es suficiente para abastecer a la planta generadora de oxígeno?</t>
  </si>
  <si>
    <r>
      <t xml:space="preserve">Consignar el % de ocupación de camas disponibles según corresponda.
</t>
    </r>
    <r>
      <rPr>
        <b/>
        <sz val="12"/>
        <color theme="1"/>
        <rFont val="Century Gothic"/>
        <family val="2"/>
      </rPr>
      <t>Ejm.</t>
    </r>
    <r>
      <rPr>
        <sz val="12"/>
        <color theme="1"/>
        <rFont val="Century Gothic"/>
        <family val="2"/>
      </rPr>
      <t xml:space="preserve">
- El 100% de camas UCI estan ocupadas en el contexto de la emergencia sanitaria.
- El Hospital atiende cada día un promedio de 10 pacientes que se encuentran en espera de cama hospitalaria y requieren oxígeno medicinal, la espera es realizada en espacios acondicionados con sillas de ruedas, camillas, otros.</t>
    </r>
  </si>
  <si>
    <r>
      <t>Consumo per cápita de oxígeno según UPSS (m</t>
    </r>
    <r>
      <rPr>
        <vertAlign val="superscript"/>
        <sz val="12"/>
        <color theme="0"/>
        <rFont val="Century Gothic"/>
        <family val="2"/>
      </rPr>
      <t>3</t>
    </r>
    <r>
      <rPr>
        <sz val="12"/>
        <color theme="0"/>
        <rFont val="Century Gothic"/>
        <family val="2"/>
      </rPr>
      <t>/día)</t>
    </r>
  </si>
  <si>
    <t>Consideraciones generales</t>
  </si>
  <si>
    <t>Situación actual</t>
  </si>
  <si>
    <t>Resultados</t>
  </si>
  <si>
    <t>INVERSIÓN DE OPTIMIZACIÓN - PLANTAS GENERADORAS DE OXÍGENO MEDICINAL</t>
  </si>
  <si>
    <t>(*) La definición de la alternativa técnica debe realizarse en el marco de la norma técnica sectorial cuyos aspectos técnicos deben ser coordinados con MINSA.</t>
  </si>
  <si>
    <t xml:space="preserve">
Ejemplo: Se plantea la adquisición de 01 planta generadora de oxígeno medicinal (20m3 x hora) la cual funcionará en 02 turnos (16 horas). Asimismo, contempla la construcción de 01 Central de oxígeno (80m2) y la ampliación de la redes de suministro de oxígeno medicinal (40ml). Además con la finalidad de garantizar el funcionamiento ininterrumpido de la planta, se adquirirá un grupo electrógeno el cual será instalado en la casa de fuerza del Hospital.</t>
  </si>
  <si>
    <t>Total consumo oxígeno (24 meses) (*)</t>
  </si>
  <si>
    <t>(*) Se deduce el consumo de oxígeno medicinal que puede ser cubierto por la capacidad de producción actual.</t>
  </si>
  <si>
    <t>Vida Útil del generador de oxígeno medicinal (años)*</t>
  </si>
  <si>
    <t>(*) Considerando la incertidumbre del comportamiento de la pandemia (Covid 19), la herramienta ha sido diseñada para un escenario de duración máxima de 24 meses, por lo cual, restamos de los costos totales de producción el valor residual de la planta generadora de oxígeno medicinal al final del segundo año de su funcionamiento.</t>
  </si>
  <si>
    <t>N° turnos que se producirá OM</t>
  </si>
  <si>
    <t>Redes</t>
  </si>
  <si>
    <t>Balones</t>
  </si>
  <si>
    <t>Tipo de suministro de oxígeno medicinal propuesto:</t>
  </si>
  <si>
    <t xml:space="preserve">9.¿ Disponen de instalaciones sanitarias acorde a lo requerido para la instalación y puesta en funcionamiento de la planta generadora de oxígeno medicinal? </t>
  </si>
  <si>
    <t xml:space="preserve">10. ¿Dispone de un grupo electrógeno con la capacidad para soportar la planta generadora de oxígeno medicinal? </t>
  </si>
  <si>
    <t>5. ¿ Cuenta con balones recargables disponibles? (Señalar cantidad y capacidad en comentarios)</t>
  </si>
  <si>
    <r>
      <t xml:space="preserve">El costo de compra de oxígeno medicinal corresponde al precio que se paga por m3 de oxígeno medicinal, se recomienda tener en cuenta los siguientes escenarios:
</t>
    </r>
    <r>
      <rPr>
        <b/>
        <sz val="12"/>
        <color theme="1"/>
        <rFont val="Century Gothic"/>
        <family val="2"/>
      </rPr>
      <t>1.</t>
    </r>
    <r>
      <rPr>
        <sz val="12"/>
        <color theme="1"/>
        <rFont val="Century Gothic"/>
        <family val="2"/>
      </rPr>
      <t xml:space="preserve"> El hospital disponde de tanques de almacenamiento para el oxígeno medicinal líquido comprado a terceros: El dato solicitado en este campo corresponde al costo por m3 de oxígeno medicinal que pagará la entidad.
</t>
    </r>
    <r>
      <rPr>
        <b/>
        <sz val="12"/>
        <color theme="1"/>
        <rFont val="Century Gothic"/>
        <family val="2"/>
      </rPr>
      <t>2.</t>
    </r>
    <r>
      <rPr>
        <sz val="12"/>
        <color theme="1"/>
        <rFont val="Century Gothic"/>
        <family val="2"/>
      </rPr>
      <t xml:space="preserve"> Hospital incluye en el requerimiento la instalación de los tanques de almacenamiento de oxígeno medicinal en el hospital: El dato a consignar en este campo correspoderá a la división del costo total del servicio (monto contractual) entre los m3 de oxígeno medicinal requeridos en un periodo de 02 años. </t>
    </r>
    <r>
      <rPr>
        <b/>
        <sz val="12"/>
        <color theme="1"/>
        <rFont val="Century Gothic"/>
        <family val="2"/>
      </rPr>
      <t>Ejm.</t>
    </r>
    <r>
      <rPr>
        <sz val="12"/>
        <color theme="1"/>
        <rFont val="Century Gothic"/>
        <family val="2"/>
      </rPr>
      <t xml:space="preserve"> El costo total de compra de oxígeno medicinal por 02 años es de S/635,076.00 por un total de 100,000m3, el costo por m2 es de S/6.35.</t>
    </r>
  </si>
  <si>
    <t>(*) Incluye la oferta actual de suministro de oxígeno siempre que se prevea continuar operando y/o exista oferta privada que garantice el suministro durante el estado de emergencia.
(**) El dato debe ser consistente con el dato de la capacidad de producción de oxígeno identificada en la situación actual.</t>
  </si>
  <si>
    <t>Ambiente adecuado que permita instalar los equipos de la planta generadora de oxígeno medicinal con bases anti-vibratorias y redes de distribución a las UPSS que requieren oxígeno medicinal.</t>
  </si>
  <si>
    <t>Instalación de redes de gases medicinales mediante tuberías de cobre, conexiones a una fuente de suministro de oxígeno y un punto de salida hacia un ambiente especifico, distribuyendo oxigeno medicinal.</t>
  </si>
  <si>
    <t>Equipamiento electromecánico diseñado para generar oxígeno para uso medicinal, con una calidad mínima de 93% de pureza y está conformado por: Generador de Oxígeno medicinal, Compresor de aire estacionario, tanque de almacenamiento de aire comprimido, secado de aire, tanque de almacenamiento de oxígeno, compresor de alta presión para llenado de balones de oxigeno, control digital de humedad y calidad de oxígeno, manifold para llenado de cilindros, y suministro a las UPSS que requieren oxígeno medicinal.</t>
  </si>
  <si>
    <t xml:space="preserve">Complementariamente se precisa que, corresponde que en el informe de la Autoridad Sanitaria Regional se incluya el análisis de lo indicado a continuación, a fin de justificar y definir el alcance de la intervención:
i) La planta generadora de oxígeno (indicar capacidad de producción de oxígeno) que están planteando adquirir, costos del mantenimiento requerido.
ii) La cantidad y costos del oxígeno que requieren en la situación actual.
iii) Número de pacientes que requieren suministro de oxígeno (precisar consumo promedio diario) en el marco de la emergencia sanitaria de COVID-19.
iv) El espacio físico disponible para la instalación de la planta generadora de oxígeno medicinal, así como la disponibilidad de condiciones para su instalación (agua, luz, energía, otros).
v) Condiciones para la sostenibilidad: precisar la organización y recursos previstos para la O&amp;M para que la generación de oxígeno se realice con la calidad requerida de manera sostenida, lo cual podría involucrar la posibilidad de contratar servicios de terceros para ello. Evitar duplicación de esfuerzos. Si existen otras inversiones que contemplen intervenir en la misma UP se debe sustentar la complementariedad de las mismas, según corresponda.
vi) De existir consultas con relación a los aspectos técnicos a considerar para el dimensionamiento e instalación de la planta generadora de oxígeno medicinal prevista en la IOARR, se recomienda solicitar asistencia técnica al MINSA a través de la OPMI de dicho ministerio. 
La información consignada en la hoja de cálculo "Análisis de costo-beneficio" debe permitir evaluar la conveniencia de producir o comprar oxígeno medicinal.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</si>
</sst>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S/.&quot;* #,##0.00_-;\-&quot;S/.&quot;* #,##0.00_-;_-&quot;S/.&quot;* &quot;-&quot;??_-;_-@_-"/>
    <numFmt numFmtId="165" formatCode="_-* #,##0.0_-;\-* #,##0.0_-;_-* &quot;-&quot;??_-;_-@_-"/>
    <numFmt numFmtId="166" formatCode="_-* #,##0_-;\-* #,##0_-;_-* &quot;-&quot;??_-;_-@_-"/>
    <numFmt numFmtId="167" formatCode="_-&quot;S/.&quot;* #,##0_-;\-&quot;S/.&quot;* #,##0_-;_-&quot;S/.&quot;* &quot;-&quot;??_-;_-@_-"/>
    <numFmt numFmtId="168" formatCode="0.0"/>
  </numFmts>
  <fonts count="51"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8"/>
      <name val="Calibri"/>
      <family val="2"/>
      <scheme val="minor"/>
    </font>
    <font>
      <sz val="9"/>
      <color theme="1"/>
      <name val="Calibri"/>
      <family val="2"/>
      <scheme val="minor"/>
    </font>
    <font>
      <b/>
      <u/>
      <sz val="11"/>
      <color theme="0"/>
      <name val="Calibri"/>
      <family val="2"/>
      <scheme val="minor"/>
    </font>
    <font>
      <sz val="11"/>
      <color rgb="FF222222"/>
      <name val="Arial"/>
      <family val="2"/>
    </font>
    <font>
      <b/>
      <sz val="18"/>
      <color rgb="FF990000"/>
      <name val="Arial"/>
      <family val="2"/>
    </font>
    <font>
      <u/>
      <sz val="11"/>
      <color theme="10"/>
      <name val="Calibri"/>
      <family val="2"/>
      <scheme val="minor"/>
    </font>
    <font>
      <b/>
      <sz val="11"/>
      <color rgb="FFFF0000"/>
      <name val="Calibri"/>
      <family val="2"/>
      <scheme val="minor"/>
    </font>
    <font>
      <b/>
      <sz val="8"/>
      <color theme="1"/>
      <name val="Century Gothic"/>
      <family val="2"/>
    </font>
    <font>
      <sz val="8"/>
      <color theme="1"/>
      <name val="Century Gothic"/>
      <family val="2"/>
    </font>
    <font>
      <b/>
      <sz val="8"/>
      <name val="Century Gothic"/>
      <family val="2"/>
    </font>
    <font>
      <sz val="8"/>
      <color rgb="FFFF0000"/>
      <name val="Century Gothic"/>
      <family val="2"/>
    </font>
    <font>
      <b/>
      <sz val="8"/>
      <color theme="0"/>
      <name val="Century Gothic"/>
      <family val="2"/>
    </font>
    <font>
      <sz val="8"/>
      <color theme="5" tint="-0.249977111117893"/>
      <name val="Century Gothic"/>
      <family val="2"/>
    </font>
    <font>
      <b/>
      <sz val="8"/>
      <color theme="5" tint="-0.249977111117893"/>
      <name val="Century Gothic"/>
      <family val="2"/>
    </font>
    <font>
      <sz val="8"/>
      <name val="Century Gothic"/>
      <family val="2"/>
    </font>
    <font>
      <sz val="8"/>
      <color theme="8" tint="-0.499984740745262"/>
      <name val="Century Gothic"/>
      <family val="2"/>
    </font>
    <font>
      <b/>
      <sz val="8"/>
      <color rgb="FFFF0000"/>
      <name val="Century Gothic"/>
      <family val="2"/>
    </font>
    <font>
      <b/>
      <sz val="15"/>
      <color theme="1"/>
      <name val="Century Gothic"/>
      <family val="2"/>
    </font>
    <font>
      <b/>
      <sz val="15"/>
      <name val="Century Gothic"/>
      <family val="2"/>
    </font>
    <font>
      <sz val="8"/>
      <color theme="0"/>
      <name val="Century Gothic"/>
      <family val="2"/>
    </font>
    <font>
      <vertAlign val="superscript"/>
      <sz val="8"/>
      <color theme="0"/>
      <name val="Century Gothic"/>
      <family val="2"/>
    </font>
    <font>
      <sz val="7"/>
      <color theme="1"/>
      <name val="Century Gothic"/>
      <family val="2"/>
    </font>
    <font>
      <sz val="7"/>
      <name val="Century Gothic"/>
      <family val="2"/>
    </font>
    <font>
      <b/>
      <u/>
      <sz val="7"/>
      <name val="Century Gothic"/>
      <family val="2"/>
    </font>
    <font>
      <b/>
      <sz val="12"/>
      <color theme="0"/>
      <name val="Century Gothic"/>
      <family val="2"/>
    </font>
    <font>
      <sz val="12"/>
      <name val="Century Gothic"/>
      <family val="2"/>
    </font>
    <font>
      <b/>
      <sz val="12"/>
      <name val="Century Gothic"/>
      <family val="2"/>
    </font>
    <font>
      <sz val="12"/>
      <color theme="1"/>
      <name val="Century Gothic"/>
      <family val="2"/>
    </font>
    <font>
      <sz val="15"/>
      <name val="Century Gothic"/>
      <family val="2"/>
    </font>
    <font>
      <u/>
      <sz val="15"/>
      <name val="Century Gothic"/>
      <family val="2"/>
    </font>
    <font>
      <sz val="15"/>
      <color theme="1"/>
      <name val="Century Gothic"/>
      <family val="2"/>
    </font>
    <font>
      <i/>
      <sz val="15"/>
      <color theme="1"/>
      <name val="Century Gothic"/>
      <family val="2"/>
    </font>
    <font>
      <b/>
      <i/>
      <sz val="15"/>
      <color theme="1"/>
      <name val="Century Gothic"/>
      <family val="2"/>
    </font>
    <font>
      <sz val="12"/>
      <color theme="0"/>
      <name val="Century Gothic"/>
      <family val="2"/>
    </font>
    <font>
      <b/>
      <sz val="12"/>
      <color theme="1"/>
      <name val="Century Gothic"/>
      <family val="2"/>
    </font>
    <font>
      <sz val="12"/>
      <color rgb="FFFF0000"/>
      <name val="Century Gothic"/>
      <family val="2"/>
    </font>
    <font>
      <vertAlign val="superscript"/>
      <sz val="12"/>
      <color theme="0"/>
      <name val="Century Gothic"/>
      <family val="2"/>
    </font>
    <font>
      <u/>
      <sz val="12"/>
      <color theme="1"/>
      <name val="Century Gothic"/>
      <family val="2"/>
    </font>
    <font>
      <sz val="12"/>
      <color theme="0" tint="-0.499984740745262"/>
      <name val="Century Gothic"/>
      <family val="2"/>
    </font>
    <font>
      <sz val="10"/>
      <color theme="1" tint="0.34998626667073579"/>
      <name val="Century Gothic"/>
      <family val="2"/>
    </font>
    <font>
      <sz val="10"/>
      <color theme="1"/>
      <name val="Century Gothic"/>
      <family val="2"/>
    </font>
    <font>
      <sz val="10"/>
      <color rgb="FFFF0000"/>
      <name val="Century Gothic"/>
      <family val="2"/>
    </font>
    <font>
      <b/>
      <sz val="10"/>
      <color rgb="FFFF0000"/>
      <name val="Century Gothic"/>
      <family val="2"/>
    </font>
    <font>
      <sz val="10"/>
      <name val="Century Gothic"/>
      <family val="2"/>
    </font>
    <font>
      <sz val="9"/>
      <color theme="1"/>
      <name val="Century Gothic"/>
      <family val="2"/>
    </font>
  </fonts>
  <fills count="16">
    <fill>
      <patternFill patternType="none"/>
    </fill>
    <fill>
      <patternFill patternType="gray125"/>
    </fill>
    <fill>
      <patternFill patternType="solid">
        <fgColor theme="4" tint="-0.499984740745262"/>
        <bgColor indexed="64"/>
      </patternFill>
    </fill>
    <fill>
      <patternFill patternType="solid">
        <fgColor rgb="FFFFFF00"/>
        <bgColor indexed="64"/>
      </patternFill>
    </fill>
    <fill>
      <patternFill patternType="solid">
        <fgColor theme="5"/>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FF66"/>
        <bgColor indexed="64"/>
      </patternFill>
    </fill>
    <fill>
      <patternFill patternType="solid">
        <fgColor theme="0" tint="-0.249977111117893"/>
        <bgColor indexed="64"/>
      </patternFill>
    </fill>
  </fills>
  <borders count="29">
    <border>
      <left/>
      <right/>
      <top/>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bottom style="thin">
        <color theme="8" tint="-0.499984740745262"/>
      </bottom>
      <diagonal/>
    </border>
    <border>
      <left style="thin">
        <color auto="1"/>
      </left>
      <right style="thin">
        <color auto="1"/>
      </right>
      <top style="thin">
        <color auto="1"/>
      </top>
      <bottom style="thin">
        <color auto="1"/>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top style="thin">
        <color theme="4" tint="-0.499984740745262"/>
      </top>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theme="4" tint="-0.499984740745262"/>
      </left>
      <right style="thin">
        <color auto="1"/>
      </right>
      <top style="thin">
        <color theme="4" tint="-0.499984740745262"/>
      </top>
      <bottom style="thin">
        <color theme="4" tint="-0.499984740745262"/>
      </bottom>
      <diagonal/>
    </border>
    <border>
      <left style="thin">
        <color auto="1"/>
      </left>
      <right style="thin">
        <color auto="1"/>
      </right>
      <top style="thin">
        <color auto="1"/>
      </top>
      <bottom/>
      <diagonal/>
    </border>
    <border>
      <left style="thin">
        <color auto="1"/>
      </left>
      <right style="thin">
        <color auto="1"/>
      </right>
      <top/>
      <bottom/>
      <diagonal/>
    </border>
    <border>
      <left style="thin">
        <color theme="4" tint="-0.499984740745262"/>
      </left>
      <right style="thin">
        <color theme="4" tint="-0.499984740745262"/>
      </right>
      <top style="thin">
        <color theme="4" tint="-0.499984740745262"/>
      </top>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bottom style="thick">
        <color theme="0"/>
      </bottom>
      <diagonal/>
    </border>
    <border>
      <left style="thick">
        <color theme="0"/>
      </left>
      <right style="thick">
        <color theme="0"/>
      </right>
      <top style="thick">
        <color theme="0"/>
      </top>
      <bottom/>
      <diagonal/>
    </border>
    <border>
      <left/>
      <right style="thick">
        <color theme="0"/>
      </right>
      <top style="thick">
        <color theme="0"/>
      </top>
      <bottom/>
      <diagonal/>
    </border>
    <border>
      <left style="thick">
        <color theme="0"/>
      </left>
      <right/>
      <top style="thick">
        <color theme="0"/>
      </top>
      <bottom/>
      <diagonal/>
    </border>
    <border>
      <left style="thick">
        <color theme="0"/>
      </left>
      <right style="thick">
        <color theme="0"/>
      </right>
      <top/>
      <bottom style="thick">
        <color theme="0"/>
      </bottom>
      <diagonal/>
    </border>
    <border>
      <left/>
      <right style="thick">
        <color theme="0"/>
      </right>
      <top/>
      <bottom style="thick">
        <color theme="0"/>
      </bottom>
      <diagonal/>
    </border>
    <border>
      <left style="thick">
        <color theme="0"/>
      </left>
      <right/>
      <top/>
      <bottom style="thick">
        <color theme="0"/>
      </bottom>
      <diagonal/>
    </border>
    <border>
      <left/>
      <right style="thick">
        <color theme="0"/>
      </right>
      <top/>
      <bottom/>
      <diagonal/>
    </border>
    <border>
      <left style="thick">
        <color theme="0"/>
      </left>
      <right/>
      <top/>
      <bottom/>
      <diagonal/>
    </border>
    <border>
      <left/>
      <right/>
      <top style="thick">
        <color theme="0"/>
      </top>
      <bottom/>
      <diagonal/>
    </border>
  </borders>
  <cellStyleXfs count="5">
    <xf numFmtId="0" fontId="0" fillId="0" borderId="0"/>
    <xf numFmtId="43"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1" fillId="0" borderId="0" applyNumberFormat="0" applyFill="0" applyBorder="0" applyAlignment="0" applyProtection="0"/>
  </cellStyleXfs>
  <cellXfs count="353">
    <xf numFmtId="0" fontId="0" fillId="0" borderId="0" xfId="0"/>
    <xf numFmtId="166" fontId="0" fillId="0" borderId="0" xfId="1" applyNumberFormat="1" applyFont="1"/>
    <xf numFmtId="0" fontId="0" fillId="5" borderId="0" xfId="0" applyFill="1"/>
    <xf numFmtId="0" fontId="0" fillId="0" borderId="0" xfId="0" applyAlignment="1">
      <alignment horizontal="center" vertical="center" wrapText="1"/>
    </xf>
    <xf numFmtId="0" fontId="5" fillId="2" borderId="4" xfId="0" applyFont="1" applyFill="1" applyBorder="1" applyAlignment="1">
      <alignment horizontal="center" vertical="center" wrapText="1"/>
    </xf>
    <xf numFmtId="0" fontId="0" fillId="0" borderId="4" xfId="0" applyBorder="1" applyAlignment="1">
      <alignment horizontal="center"/>
    </xf>
    <xf numFmtId="166" fontId="0" fillId="0" borderId="4" xfId="1" applyNumberFormat="1" applyFont="1" applyBorder="1"/>
    <xf numFmtId="0" fontId="0" fillId="0" borderId="0" xfId="0" applyFill="1"/>
    <xf numFmtId="0" fontId="0" fillId="6" borderId="4" xfId="0" applyFill="1" applyBorder="1" applyAlignment="1">
      <alignment horizontal="center" vertical="center" wrapText="1"/>
    </xf>
    <xf numFmtId="166" fontId="1" fillId="8" borderId="4" xfId="0" applyNumberFormat="1" applyFont="1" applyFill="1" applyBorder="1"/>
    <xf numFmtId="0" fontId="0" fillId="5" borderId="0" xfId="0" applyFill="1" applyBorder="1" applyAlignment="1"/>
    <xf numFmtId="166" fontId="0" fillId="7" borderId="4" xfId="1" applyNumberFormat="1" applyFont="1" applyFill="1" applyBorder="1"/>
    <xf numFmtId="0" fontId="0" fillId="5" borderId="4" xfId="0" applyFill="1" applyBorder="1"/>
    <xf numFmtId="0" fontId="8" fillId="2" borderId="1" xfId="0" applyFont="1" applyFill="1" applyBorder="1" applyAlignment="1">
      <alignment horizontal="center" vertical="center" wrapText="1"/>
    </xf>
    <xf numFmtId="0" fontId="0" fillId="5" borderId="0" xfId="0" applyFill="1" applyAlignment="1"/>
    <xf numFmtId="0" fontId="11" fillId="5" borderId="0" xfId="4" applyFill="1"/>
    <xf numFmtId="0" fontId="0" fillId="5" borderId="0" xfId="0" applyFill="1" applyBorder="1"/>
    <xf numFmtId="0" fontId="1" fillId="2" borderId="4" xfId="0" applyFont="1" applyFill="1" applyBorder="1" applyAlignment="1">
      <alignment horizontal="center" vertical="center" wrapText="1"/>
    </xf>
    <xf numFmtId="166" fontId="0" fillId="5" borderId="4" xfId="1" applyNumberFormat="1" applyFont="1" applyFill="1" applyBorder="1" applyAlignment="1">
      <alignment horizontal="center"/>
    </xf>
    <xf numFmtId="1" fontId="0" fillId="5" borderId="0" xfId="0" applyNumberFormat="1" applyFill="1" applyBorder="1" applyAlignment="1">
      <alignment horizontal="center"/>
    </xf>
    <xf numFmtId="166" fontId="0" fillId="5" borderId="0" xfId="1" applyNumberFormat="1" applyFont="1" applyFill="1"/>
    <xf numFmtId="166" fontId="4" fillId="5" borderId="0" xfId="1" applyNumberFormat="1" applyFont="1" applyFill="1"/>
    <xf numFmtId="0" fontId="7" fillId="5" borderId="0" xfId="0" applyFont="1" applyFill="1" applyBorder="1"/>
    <xf numFmtId="1" fontId="4" fillId="5" borderId="0" xfId="0" applyNumberFormat="1" applyFont="1" applyFill="1" applyBorder="1" applyAlignment="1">
      <alignment horizontal="center"/>
    </xf>
    <xf numFmtId="168" fontId="0" fillId="5" borderId="0" xfId="0" applyNumberFormat="1" applyFill="1"/>
    <xf numFmtId="0" fontId="5" fillId="5" borderId="0" xfId="0" applyFont="1" applyFill="1" applyBorder="1" applyAlignment="1">
      <alignment horizontal="center" vertical="center" wrapText="1"/>
    </xf>
    <xf numFmtId="166" fontId="0" fillId="5" borderId="0" xfId="1" applyNumberFormat="1" applyFont="1" applyFill="1" applyAlignment="1">
      <alignment horizontal="center" vertical="center" wrapText="1"/>
    </xf>
    <xf numFmtId="166" fontId="0" fillId="5" borderId="0" xfId="1" applyNumberFormat="1" applyFont="1" applyFill="1" applyBorder="1"/>
    <xf numFmtId="166" fontId="0" fillId="5" borderId="0" xfId="0" applyNumberFormat="1" applyFill="1"/>
    <xf numFmtId="166" fontId="4" fillId="0" borderId="4" xfId="1" applyNumberFormat="1" applyFont="1" applyFill="1" applyBorder="1" applyAlignment="1">
      <alignment horizontal="center"/>
    </xf>
    <xf numFmtId="9" fontId="4" fillId="5" borderId="0" xfId="0" applyNumberFormat="1" applyFont="1" applyFill="1"/>
    <xf numFmtId="0" fontId="4" fillId="0" borderId="4" xfId="0" applyFont="1" applyFill="1" applyBorder="1"/>
    <xf numFmtId="166" fontId="4" fillId="5" borderId="4" xfId="1" applyNumberFormat="1" applyFont="1" applyFill="1" applyBorder="1" applyAlignment="1">
      <alignment horizontal="center"/>
    </xf>
    <xf numFmtId="0" fontId="0" fillId="5" borderId="4" xfId="0" applyFill="1" applyBorder="1" applyAlignment="1">
      <alignment wrapText="1"/>
    </xf>
    <xf numFmtId="0" fontId="8" fillId="2" borderId="2" xfId="0" applyFont="1" applyFill="1" applyBorder="1" applyAlignment="1">
      <alignment horizontal="center" vertical="center" wrapText="1"/>
    </xf>
    <xf numFmtId="43" fontId="0" fillId="3" borderId="11" xfId="1" applyFont="1" applyFill="1" applyBorder="1" applyAlignment="1">
      <alignment horizontal="center" vertical="center"/>
    </xf>
    <xf numFmtId="0" fontId="4" fillId="5" borderId="0" xfId="0" applyFont="1" applyFill="1"/>
    <xf numFmtId="0" fontId="0" fillId="3" borderId="1" xfId="0"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0" xfId="0" applyAlignment="1">
      <alignment wrapText="1"/>
    </xf>
    <xf numFmtId="0" fontId="12" fillId="3" borderId="0" xfId="0" applyFont="1" applyFill="1" applyAlignment="1">
      <alignment wrapText="1"/>
    </xf>
    <xf numFmtId="0" fontId="0" fillId="0" borderId="0" xfId="0" applyFill="1" applyAlignment="1">
      <alignment wrapText="1"/>
    </xf>
    <xf numFmtId="0" fontId="0" fillId="0" borderId="4" xfId="0" applyFill="1" applyBorder="1" applyAlignment="1">
      <alignment wrapText="1"/>
    </xf>
    <xf numFmtId="0" fontId="0" fillId="0" borderId="12" xfId="0" applyFill="1" applyBorder="1" applyAlignment="1">
      <alignment wrapText="1"/>
    </xf>
    <xf numFmtId="0" fontId="0" fillId="0" borderId="1" xfId="0" applyFill="1" applyBorder="1" applyAlignment="1">
      <alignment horizontal="left" vertical="center" wrapText="1"/>
    </xf>
    <xf numFmtId="0" fontId="0" fillId="0" borderId="13" xfId="0" applyFill="1" applyBorder="1" applyAlignment="1">
      <alignment wrapText="1"/>
    </xf>
    <xf numFmtId="0" fontId="4" fillId="0" borderId="4" xfId="0" applyFont="1" applyFill="1" applyBorder="1" applyAlignment="1">
      <alignment horizontal="left" vertical="top" wrapText="1"/>
    </xf>
    <xf numFmtId="0" fontId="4" fillId="3" borderId="1" xfId="0" applyFont="1" applyFill="1" applyBorder="1" applyAlignment="1">
      <alignment horizontal="left" vertical="center" wrapText="1"/>
    </xf>
    <xf numFmtId="0" fontId="0" fillId="0" borderId="1" xfId="0" applyFill="1" applyBorder="1" applyAlignment="1">
      <alignment horizontal="left" vertical="top" wrapText="1"/>
    </xf>
    <xf numFmtId="0" fontId="4" fillId="0" borderId="3" xfId="0" applyFont="1" applyFill="1" applyBorder="1" applyAlignment="1">
      <alignment wrapText="1"/>
    </xf>
    <xf numFmtId="0" fontId="1" fillId="2" borderId="3" xfId="0" applyFont="1" applyFill="1" applyBorder="1" applyAlignment="1">
      <alignment horizontal="center" vertical="center" wrapText="1"/>
    </xf>
    <xf numFmtId="0" fontId="0" fillId="0" borderId="3" xfId="0" applyFill="1" applyBorder="1" applyAlignment="1">
      <alignment wrapText="1"/>
    </xf>
    <xf numFmtId="0" fontId="0" fillId="0" borderId="3" xfId="0" applyFill="1" applyBorder="1" applyAlignment="1">
      <alignment horizontal="left" vertical="top" wrapText="1"/>
    </xf>
    <xf numFmtId="0" fontId="4" fillId="0" borderId="4" xfId="0" applyFont="1" applyFill="1" applyBorder="1" applyAlignment="1">
      <alignment vertical="top" wrapText="1"/>
    </xf>
    <xf numFmtId="0" fontId="0" fillId="0" borderId="0" xfId="0" applyFill="1" applyAlignment="1">
      <alignment vertical="top" wrapText="1"/>
    </xf>
    <xf numFmtId="0" fontId="0" fillId="0" borderId="14" xfId="0" applyFill="1" applyBorder="1" applyAlignment="1">
      <alignment vertical="top" wrapText="1"/>
    </xf>
    <xf numFmtId="0" fontId="4" fillId="0" borderId="13" xfId="0" applyFont="1" applyFill="1" applyBorder="1" applyAlignment="1">
      <alignment vertical="top" wrapText="1"/>
    </xf>
    <xf numFmtId="0" fontId="0" fillId="0" borderId="3" xfId="0" applyFill="1" applyBorder="1" applyAlignment="1">
      <alignment vertical="top" wrapText="1"/>
    </xf>
    <xf numFmtId="0" fontId="4" fillId="0" borderId="1" xfId="0" applyFont="1" applyFill="1" applyBorder="1" applyAlignment="1">
      <alignment horizontal="left" vertical="top" wrapText="1"/>
    </xf>
    <xf numFmtId="0" fontId="14" fillId="0" borderId="15" xfId="0" applyFont="1" applyBorder="1" applyAlignment="1">
      <alignment vertical="center"/>
    </xf>
    <xf numFmtId="0" fontId="15" fillId="5" borderId="15" xfId="0" applyFont="1" applyFill="1" applyBorder="1" applyAlignment="1">
      <alignment horizontal="center" vertical="center" wrapText="1"/>
    </xf>
    <xf numFmtId="0" fontId="14" fillId="5" borderId="15" xfId="0" applyFont="1" applyFill="1" applyBorder="1" applyAlignment="1">
      <alignment vertical="center"/>
    </xf>
    <xf numFmtId="0" fontId="14" fillId="5" borderId="15" xfId="0" applyFont="1" applyFill="1" applyBorder="1" applyAlignment="1">
      <alignment horizontal="left" vertical="center"/>
    </xf>
    <xf numFmtId="0" fontId="13" fillId="5" borderId="15" xfId="0" applyFont="1" applyFill="1" applyBorder="1" applyAlignment="1">
      <alignment horizontal="left" vertical="center" wrapText="1"/>
    </xf>
    <xf numFmtId="0" fontId="14" fillId="0" borderId="15" xfId="0" applyFont="1" applyFill="1" applyBorder="1" applyAlignment="1">
      <alignment vertical="center"/>
    </xf>
    <xf numFmtId="0" fontId="14" fillId="5" borderId="15" xfId="0" applyFont="1" applyFill="1" applyBorder="1" applyAlignment="1">
      <alignment horizontal="left" vertical="center" wrapText="1"/>
    </xf>
    <xf numFmtId="0" fontId="14" fillId="5" borderId="15" xfId="0" applyFont="1" applyFill="1" applyBorder="1" applyAlignment="1">
      <alignment vertical="center" wrapText="1"/>
    </xf>
    <xf numFmtId="0" fontId="16" fillId="5" borderId="15" xfId="0" applyFont="1" applyFill="1" applyBorder="1" applyAlignment="1">
      <alignment vertical="center"/>
    </xf>
    <xf numFmtId="0" fontId="22" fillId="5" borderId="15" xfId="0" applyFont="1" applyFill="1" applyBorder="1" applyAlignment="1">
      <alignment vertical="center"/>
    </xf>
    <xf numFmtId="0" fontId="13" fillId="5" borderId="15" xfId="0" applyFont="1" applyFill="1" applyBorder="1" applyAlignment="1">
      <alignment vertical="center"/>
    </xf>
    <xf numFmtId="0" fontId="16" fillId="5" borderId="15" xfId="0" applyFont="1" applyFill="1" applyBorder="1" applyAlignment="1">
      <alignment horizontal="left" vertical="center" wrapText="1"/>
    </xf>
    <xf numFmtId="166" fontId="13" fillId="5" borderId="15" xfId="0" applyNumberFormat="1" applyFont="1" applyFill="1" applyBorder="1" applyAlignment="1">
      <alignment vertical="center"/>
    </xf>
    <xf numFmtId="0" fontId="14" fillId="5" borderId="15" xfId="0" applyFont="1" applyFill="1" applyBorder="1" applyAlignment="1">
      <alignment horizontal="center" vertical="center"/>
    </xf>
    <xf numFmtId="0" fontId="13" fillId="5" borderId="15" xfId="0" applyFont="1" applyFill="1" applyBorder="1" applyAlignment="1">
      <alignment horizontal="center" vertical="center" wrapText="1"/>
    </xf>
    <xf numFmtId="166" fontId="15" fillId="5" borderId="15" xfId="1" applyNumberFormat="1" applyFont="1" applyFill="1" applyBorder="1" applyAlignment="1">
      <alignment horizontal="right" vertical="center"/>
    </xf>
    <xf numFmtId="0" fontId="20" fillId="5" borderId="15" xfId="0" applyFont="1" applyFill="1" applyBorder="1" applyAlignment="1">
      <alignment horizontal="center" vertical="center"/>
    </xf>
    <xf numFmtId="0" fontId="20" fillId="5" borderId="15" xfId="0" applyFont="1" applyFill="1" applyBorder="1" applyAlignment="1">
      <alignment vertical="center"/>
    </xf>
    <xf numFmtId="0" fontId="17" fillId="5" borderId="15" xfId="0" applyFont="1" applyFill="1" applyBorder="1" applyAlignment="1">
      <alignment horizontal="center" vertical="center" wrapText="1"/>
    </xf>
    <xf numFmtId="168" fontId="17" fillId="5" borderId="15" xfId="0" applyNumberFormat="1" applyFont="1" applyFill="1" applyBorder="1" applyAlignment="1">
      <alignment horizontal="center" vertical="center" wrapText="1"/>
    </xf>
    <xf numFmtId="167" fontId="14" fillId="5" borderId="15" xfId="2" applyNumberFormat="1" applyFont="1" applyFill="1" applyBorder="1" applyAlignment="1">
      <alignment horizontal="center" vertical="center"/>
    </xf>
    <xf numFmtId="9" fontId="14" fillId="5" borderId="15" xfId="3" applyFont="1" applyFill="1" applyBorder="1" applyAlignment="1">
      <alignment vertical="center"/>
    </xf>
    <xf numFmtId="0" fontId="23" fillId="5" borderId="15" xfId="0" applyFont="1" applyFill="1" applyBorder="1" applyAlignment="1">
      <alignment horizontal="center" vertical="center"/>
    </xf>
    <xf numFmtId="0" fontId="14" fillId="11" borderId="15" xfId="0" applyFont="1" applyFill="1" applyBorder="1" applyAlignment="1">
      <alignment horizontal="left" vertical="center" wrapText="1"/>
    </xf>
    <xf numFmtId="166" fontId="20" fillId="11" borderId="15" xfId="1" applyNumberFormat="1" applyFont="1" applyFill="1" applyBorder="1" applyAlignment="1">
      <alignment horizontal="right" vertical="center"/>
    </xf>
    <xf numFmtId="43" fontId="20" fillId="11" borderId="15" xfId="1" applyFont="1" applyFill="1" applyBorder="1" applyAlignment="1">
      <alignment horizontal="center" vertical="center"/>
    </xf>
    <xf numFmtId="0" fontId="14" fillId="11" borderId="15" xfId="0" applyFont="1" applyFill="1" applyBorder="1" applyAlignment="1">
      <alignment vertical="center" wrapText="1"/>
    </xf>
    <xf numFmtId="43" fontId="14" fillId="11" borderId="15" xfId="1" applyFont="1" applyFill="1" applyBorder="1" applyAlignment="1">
      <alignment horizontal="right" vertical="center"/>
    </xf>
    <xf numFmtId="0" fontId="14" fillId="11" borderId="15" xfId="0" applyFont="1" applyFill="1" applyBorder="1" applyAlignment="1">
      <alignment horizontal="center" vertical="center" wrapText="1"/>
    </xf>
    <xf numFmtId="167" fontId="14" fillId="11" borderId="15" xfId="0" applyNumberFormat="1" applyFont="1" applyFill="1" applyBorder="1" applyAlignment="1">
      <alignment horizontal="right" vertical="center" wrapText="1"/>
    </xf>
    <xf numFmtId="43" fontId="14" fillId="11" borderId="15" xfId="1" applyFont="1" applyFill="1" applyBorder="1" applyAlignment="1">
      <alignment horizontal="center" vertical="center"/>
    </xf>
    <xf numFmtId="0" fontId="14" fillId="11" borderId="15" xfId="0" applyFont="1" applyFill="1" applyBorder="1" applyAlignment="1">
      <alignment vertical="center"/>
    </xf>
    <xf numFmtId="165" fontId="14" fillId="11" borderId="15" xfId="1" applyNumberFormat="1" applyFont="1" applyFill="1" applyBorder="1" applyAlignment="1">
      <alignment horizontal="center" vertical="center"/>
    </xf>
    <xf numFmtId="166" fontId="14" fillId="11" borderId="15" xfId="1" applyNumberFormat="1" applyFont="1" applyFill="1" applyBorder="1" applyAlignment="1">
      <alignment horizontal="center" vertical="center"/>
    </xf>
    <xf numFmtId="166" fontId="13" fillId="12" borderId="15" xfId="1" applyNumberFormat="1" applyFont="1" applyFill="1" applyBorder="1" applyAlignment="1">
      <alignment horizontal="center" vertical="center"/>
    </xf>
    <xf numFmtId="0" fontId="25" fillId="10" borderId="15" xfId="0" applyFont="1" applyFill="1" applyBorder="1" applyAlignment="1">
      <alignment horizontal="center" vertical="center" wrapText="1"/>
    </xf>
    <xf numFmtId="0" fontId="25" fillId="10" borderId="15" xfId="0" applyFont="1" applyFill="1" applyBorder="1" applyAlignment="1">
      <alignment horizontal="center" vertical="center"/>
    </xf>
    <xf numFmtId="43" fontId="20" fillId="11" borderId="15" xfId="1" applyFont="1" applyFill="1" applyBorder="1" applyAlignment="1">
      <alignment horizontal="right" vertical="center" wrapText="1"/>
    </xf>
    <xf numFmtId="0" fontId="20" fillId="11" borderId="15" xfId="0" applyFont="1" applyFill="1" applyBorder="1" applyAlignment="1">
      <alignment horizontal="center" vertical="center" wrapText="1"/>
    </xf>
    <xf numFmtId="43" fontId="20" fillId="11" borderId="15" xfId="1" applyFont="1" applyFill="1" applyBorder="1" applyAlignment="1">
      <alignment horizontal="center" vertical="center" wrapText="1"/>
    </xf>
    <xf numFmtId="166" fontId="14" fillId="11" borderId="15" xfId="1" applyNumberFormat="1" applyFont="1" applyFill="1" applyBorder="1" applyAlignment="1">
      <alignment horizontal="left" vertical="center" wrapText="1"/>
    </xf>
    <xf numFmtId="166" fontId="16" fillId="11" borderId="15" xfId="1" applyNumberFormat="1" applyFont="1" applyFill="1" applyBorder="1" applyAlignment="1">
      <alignment horizontal="left" vertical="center" wrapText="1"/>
    </xf>
    <xf numFmtId="0" fontId="14" fillId="0" borderId="15" xfId="0" applyFont="1" applyFill="1" applyBorder="1" applyAlignment="1">
      <alignment horizontal="right" vertical="center"/>
    </xf>
    <xf numFmtId="166" fontId="14" fillId="11" borderId="15" xfId="1" applyNumberFormat="1" applyFont="1" applyFill="1" applyBorder="1" applyAlignment="1">
      <alignment vertical="center"/>
    </xf>
    <xf numFmtId="166" fontId="13" fillId="11" borderId="15" xfId="1" applyNumberFormat="1" applyFont="1" applyFill="1" applyBorder="1" applyAlignment="1">
      <alignment vertical="center"/>
    </xf>
    <xf numFmtId="166" fontId="13" fillId="11" borderId="15" xfId="0" applyNumberFormat="1" applyFont="1" applyFill="1" applyBorder="1" applyAlignment="1">
      <alignment vertical="center"/>
    </xf>
    <xf numFmtId="43" fontId="14" fillId="11" borderId="15" xfId="1" applyFont="1" applyFill="1" applyBorder="1" applyAlignment="1">
      <alignment vertical="center"/>
    </xf>
    <xf numFmtId="9" fontId="20" fillId="11" borderId="15" xfId="0" applyNumberFormat="1" applyFont="1" applyFill="1" applyBorder="1" applyAlignment="1">
      <alignment horizontal="center" vertical="center"/>
    </xf>
    <xf numFmtId="165" fontId="14" fillId="11" borderId="15" xfId="0" applyNumberFormat="1" applyFont="1" applyFill="1" applyBorder="1" applyAlignment="1">
      <alignment vertical="center"/>
    </xf>
    <xf numFmtId="43" fontId="14" fillId="11" borderId="15" xfId="0" applyNumberFormat="1" applyFont="1" applyFill="1" applyBorder="1" applyAlignment="1">
      <alignment vertical="center"/>
    </xf>
    <xf numFmtId="0" fontId="20" fillId="0" borderId="15" xfId="0" applyFont="1" applyFill="1" applyBorder="1" applyAlignment="1">
      <alignment horizontal="right" vertical="center"/>
    </xf>
    <xf numFmtId="0" fontId="14" fillId="11" borderId="15" xfId="0" applyFont="1" applyFill="1" applyBorder="1" applyAlignment="1">
      <alignment horizontal="center" vertical="center"/>
    </xf>
    <xf numFmtId="166" fontId="13" fillId="11" borderId="15" xfId="1" applyNumberFormat="1" applyFont="1" applyFill="1" applyBorder="1" applyAlignment="1">
      <alignment horizontal="center" vertical="center"/>
    </xf>
    <xf numFmtId="0" fontId="25" fillId="10" borderId="16" xfId="0" applyFont="1" applyFill="1" applyBorder="1" applyAlignment="1">
      <alignment horizontal="center" vertical="center" wrapText="1"/>
    </xf>
    <xf numFmtId="0" fontId="33" fillId="0" borderId="0" xfId="0" applyFont="1" applyAlignment="1">
      <alignment horizontal="center" vertical="center"/>
    </xf>
    <xf numFmtId="0" fontId="33" fillId="0" borderId="0" xfId="0" applyFont="1" applyAlignment="1">
      <alignment vertical="center"/>
    </xf>
    <xf numFmtId="0" fontId="33" fillId="5" borderId="0" xfId="0" applyFont="1" applyFill="1" applyAlignment="1">
      <alignment vertical="center"/>
    </xf>
    <xf numFmtId="0" fontId="33" fillId="0" borderId="0" xfId="0" applyFont="1" applyAlignment="1">
      <alignment horizontal="left" vertical="center"/>
    </xf>
    <xf numFmtId="0" fontId="33" fillId="5" borderId="0" xfId="0" applyFont="1" applyFill="1" applyAlignment="1">
      <alignment horizontal="left" vertical="center"/>
    </xf>
    <xf numFmtId="0" fontId="33" fillId="0" borderId="0" xfId="0" applyFont="1" applyFill="1" applyAlignment="1">
      <alignment horizontal="left" vertical="center"/>
    </xf>
    <xf numFmtId="0" fontId="34" fillId="0" borderId="0" xfId="0" applyFont="1" applyFill="1" applyBorder="1" applyAlignment="1">
      <alignment horizontal="left" vertical="center" wrapText="1"/>
    </xf>
    <xf numFmtId="0" fontId="33" fillId="15" borderId="0" xfId="0" applyFont="1" applyFill="1" applyAlignment="1">
      <alignment horizontal="left" vertical="center"/>
    </xf>
    <xf numFmtId="0" fontId="33" fillId="11" borderId="0" xfId="0" applyFont="1" applyFill="1" applyAlignment="1">
      <alignment horizontal="left" vertical="center"/>
    </xf>
    <xf numFmtId="0" fontId="33" fillId="5" borderId="0" xfId="0" applyFont="1" applyFill="1" applyAlignment="1">
      <alignment vertical="center" wrapText="1"/>
    </xf>
    <xf numFmtId="0" fontId="33" fillId="0" borderId="0" xfId="0" applyFont="1" applyAlignment="1">
      <alignment vertical="center" wrapText="1"/>
    </xf>
    <xf numFmtId="0" fontId="41" fillId="5" borderId="0" xfId="0" applyFont="1" applyFill="1" applyBorder="1" applyAlignment="1">
      <alignment vertical="center" wrapText="1"/>
    </xf>
    <xf numFmtId="0" fontId="41" fillId="5" borderId="0" xfId="0" applyFont="1" applyFill="1" applyAlignment="1">
      <alignment vertical="center" wrapText="1"/>
    </xf>
    <xf numFmtId="0" fontId="40" fillId="5" borderId="0" xfId="0" applyFont="1" applyFill="1" applyAlignment="1">
      <alignment vertical="center"/>
    </xf>
    <xf numFmtId="0" fontId="40" fillId="0" borderId="0" xfId="0" applyFont="1" applyAlignment="1">
      <alignment vertical="center"/>
    </xf>
    <xf numFmtId="0" fontId="32" fillId="5" borderId="15" xfId="0" applyFont="1" applyFill="1" applyBorder="1" applyAlignment="1">
      <alignment horizontal="center" vertical="center"/>
    </xf>
    <xf numFmtId="0" fontId="31" fillId="11" borderId="15" xfId="0" applyFont="1" applyFill="1" applyBorder="1" applyAlignment="1">
      <alignment vertical="center" wrapText="1"/>
    </xf>
    <xf numFmtId="0" fontId="33" fillId="11" borderId="15" xfId="0" applyFont="1" applyFill="1" applyBorder="1" applyAlignment="1">
      <alignment vertical="center"/>
    </xf>
    <xf numFmtId="0" fontId="39" fillId="10" borderId="15" xfId="0" applyFont="1" applyFill="1" applyBorder="1" applyAlignment="1">
      <alignment horizontal="center" vertical="center"/>
    </xf>
    <xf numFmtId="0" fontId="39" fillId="10" borderId="15" xfId="0" applyFont="1" applyFill="1" applyBorder="1" applyAlignment="1">
      <alignment horizontal="center" vertical="center" wrapText="1"/>
    </xf>
    <xf numFmtId="0" fontId="33" fillId="0" borderId="0" xfId="0" applyFont="1" applyFill="1" applyAlignment="1">
      <alignment vertical="center"/>
    </xf>
    <xf numFmtId="0" fontId="40" fillId="0" borderId="15" xfId="0" applyFont="1" applyFill="1" applyBorder="1" applyAlignment="1">
      <alignment horizontal="center" vertical="center" wrapText="1"/>
    </xf>
    <xf numFmtId="0" fontId="33" fillId="11" borderId="15" xfId="0" applyFont="1" applyFill="1" applyBorder="1" applyAlignment="1">
      <alignment horizontal="left" vertical="center" wrapText="1"/>
    </xf>
    <xf numFmtId="0" fontId="33" fillId="11" borderId="15" xfId="0" applyFont="1" applyFill="1" applyBorder="1" applyAlignment="1">
      <alignment horizontal="justify" vertical="center"/>
    </xf>
    <xf numFmtId="0" fontId="31" fillId="11" borderId="15" xfId="0" applyFont="1" applyFill="1" applyBorder="1" applyAlignment="1">
      <alignment horizontal="center" vertical="center" wrapText="1"/>
    </xf>
    <xf numFmtId="0" fontId="33" fillId="11" borderId="15" xfId="0" applyFont="1" applyFill="1" applyBorder="1" applyAlignment="1">
      <alignment horizontal="center" vertical="center"/>
    </xf>
    <xf numFmtId="0" fontId="33" fillId="5" borderId="15" xfId="0" applyFont="1" applyFill="1" applyBorder="1" applyAlignment="1">
      <alignment horizontal="left" vertical="center" wrapText="1"/>
    </xf>
    <xf numFmtId="0" fontId="39" fillId="10" borderId="15" xfId="0" applyFont="1" applyFill="1" applyBorder="1" applyAlignment="1">
      <alignment horizontal="center" vertical="center" textRotation="90"/>
    </xf>
    <xf numFmtId="0" fontId="23" fillId="5" borderId="19" xfId="0" applyFont="1" applyFill="1" applyBorder="1" applyAlignment="1">
      <alignment horizontal="center" vertical="center"/>
    </xf>
    <xf numFmtId="0" fontId="30" fillId="5" borderId="15" xfId="0" applyFont="1" applyFill="1" applyBorder="1" applyAlignment="1">
      <alignment horizontal="center" vertical="center" wrapText="1"/>
    </xf>
    <xf numFmtId="0" fontId="24" fillId="5" borderId="0" xfId="0" applyFont="1" applyFill="1" applyBorder="1" applyAlignment="1">
      <alignment horizontal="center" vertical="center"/>
    </xf>
    <xf numFmtId="0" fontId="33" fillId="5" borderId="0" xfId="0" applyFont="1" applyFill="1" applyBorder="1" applyAlignment="1">
      <alignment horizontal="left" vertical="center"/>
    </xf>
    <xf numFmtId="0" fontId="33" fillId="5" borderId="0" xfId="0" applyFont="1" applyFill="1" applyBorder="1" applyAlignment="1">
      <alignment vertical="center"/>
    </xf>
    <xf numFmtId="0" fontId="44" fillId="5" borderId="0" xfId="0" applyFont="1" applyFill="1" applyBorder="1" applyAlignment="1">
      <alignment vertical="center" wrapText="1"/>
    </xf>
    <xf numFmtId="0" fontId="44" fillId="0" borderId="0" xfId="0" applyFont="1" applyFill="1" applyBorder="1" applyAlignment="1">
      <alignment horizontal="left" vertical="center" wrapText="1"/>
    </xf>
    <xf numFmtId="0" fontId="43" fillId="0" borderId="15" xfId="0" applyFont="1" applyFill="1" applyBorder="1" applyAlignment="1">
      <alignment vertical="center"/>
    </xf>
    <xf numFmtId="0" fontId="33" fillId="5" borderId="15" xfId="0" applyFont="1" applyFill="1" applyBorder="1" applyAlignment="1">
      <alignment vertical="center"/>
    </xf>
    <xf numFmtId="0" fontId="33" fillId="5" borderId="15" xfId="0" applyFont="1" applyFill="1" applyBorder="1" applyAlignment="1">
      <alignment horizontal="left" vertical="center"/>
    </xf>
    <xf numFmtId="0" fontId="33" fillId="0" borderId="15" xfId="0" applyFont="1" applyBorder="1" applyAlignment="1">
      <alignment horizontal="left" vertical="center"/>
    </xf>
    <xf numFmtId="0" fontId="33" fillId="0" borderId="15" xfId="0" applyFont="1" applyBorder="1" applyAlignment="1">
      <alignment vertical="center"/>
    </xf>
    <xf numFmtId="43" fontId="33" fillId="12" borderId="16" xfId="1" applyFont="1" applyFill="1" applyBorder="1" applyAlignment="1">
      <alignment horizontal="left" vertical="center"/>
    </xf>
    <xf numFmtId="0" fontId="33" fillId="12" borderId="18" xfId="0" applyFont="1" applyFill="1" applyBorder="1" applyAlignment="1">
      <alignment horizontal="left" vertical="center"/>
    </xf>
    <xf numFmtId="0" fontId="33" fillId="12" borderId="21" xfId="0" applyFont="1" applyFill="1" applyBorder="1" applyAlignment="1">
      <alignment horizontal="left" vertical="center"/>
    </xf>
    <xf numFmtId="43" fontId="33" fillId="12" borderId="22" xfId="1" applyFont="1" applyFill="1" applyBorder="1" applyAlignment="1">
      <alignment horizontal="left" vertical="center"/>
    </xf>
    <xf numFmtId="0" fontId="33" fillId="5" borderId="23" xfId="0" applyFont="1" applyFill="1" applyBorder="1" applyAlignment="1">
      <alignment vertical="center"/>
    </xf>
    <xf numFmtId="0" fontId="33" fillId="5" borderId="23" xfId="0" applyFont="1" applyFill="1" applyBorder="1" applyAlignment="1">
      <alignment horizontal="left" vertical="center"/>
    </xf>
    <xf numFmtId="0" fontId="33" fillId="12" borderId="24" xfId="0" applyFont="1" applyFill="1" applyBorder="1" applyAlignment="1">
      <alignment horizontal="left" vertical="center"/>
    </xf>
    <xf numFmtId="43" fontId="33" fillId="12" borderId="25" xfId="1" applyFont="1" applyFill="1" applyBorder="1" applyAlignment="1">
      <alignment horizontal="left" vertical="center"/>
    </xf>
    <xf numFmtId="0" fontId="33" fillId="12" borderId="26" xfId="0" applyFont="1" applyFill="1" applyBorder="1" applyAlignment="1">
      <alignment horizontal="left" vertical="center"/>
    </xf>
    <xf numFmtId="43" fontId="33" fillId="12" borderId="27" xfId="1" applyFont="1" applyFill="1" applyBorder="1" applyAlignment="1">
      <alignment horizontal="right" vertical="center"/>
    </xf>
    <xf numFmtId="0" fontId="33" fillId="11" borderId="0" xfId="0" applyFont="1" applyFill="1" applyBorder="1" applyAlignment="1">
      <alignment vertical="center"/>
    </xf>
    <xf numFmtId="0" fontId="33" fillId="11" borderId="0" xfId="0" applyFont="1" applyFill="1" applyBorder="1" applyAlignment="1">
      <alignment horizontal="left" vertical="center"/>
    </xf>
    <xf numFmtId="43" fontId="33" fillId="11" borderId="0" xfId="1" applyFont="1" applyFill="1" applyBorder="1" applyAlignment="1">
      <alignment horizontal="right" vertical="center"/>
    </xf>
    <xf numFmtId="0" fontId="43" fillId="0" borderId="18" xfId="0" applyFont="1" applyFill="1" applyBorder="1" applyAlignment="1">
      <alignment vertical="center"/>
    </xf>
    <xf numFmtId="0" fontId="33" fillId="0" borderId="17" xfId="0" applyFont="1" applyFill="1" applyBorder="1" applyAlignment="1">
      <alignment vertical="center"/>
    </xf>
    <xf numFmtId="0" fontId="33" fillId="5" borderId="20" xfId="0" applyFont="1" applyFill="1" applyBorder="1" applyAlignment="1">
      <alignment vertical="center"/>
    </xf>
    <xf numFmtId="166" fontId="33" fillId="11" borderId="15" xfId="0" applyNumberFormat="1" applyFont="1" applyFill="1" applyBorder="1" applyAlignment="1">
      <alignment vertical="center"/>
    </xf>
    <xf numFmtId="166" fontId="33" fillId="11" borderId="15" xfId="1" applyNumberFormat="1" applyFont="1" applyFill="1" applyBorder="1" applyAlignment="1">
      <alignment vertical="center"/>
    </xf>
    <xf numFmtId="0" fontId="33" fillId="5" borderId="20" xfId="0" applyFont="1" applyFill="1" applyBorder="1" applyAlignment="1">
      <alignment horizontal="left" vertical="center"/>
    </xf>
    <xf numFmtId="166" fontId="33" fillId="11" borderId="20" xfId="0" applyNumberFormat="1" applyFont="1" applyFill="1" applyBorder="1" applyAlignment="1">
      <alignment vertical="center"/>
    </xf>
    <xf numFmtId="166" fontId="33" fillId="11" borderId="20" xfId="1" applyNumberFormat="1" applyFont="1" applyFill="1" applyBorder="1" applyAlignment="1">
      <alignment vertical="center"/>
    </xf>
    <xf numFmtId="0" fontId="33" fillId="0" borderId="0" xfId="0" applyFont="1" applyBorder="1" applyAlignment="1">
      <alignment vertical="center"/>
    </xf>
    <xf numFmtId="0" fontId="44" fillId="5" borderId="0" xfId="0" applyFont="1" applyFill="1" applyBorder="1" applyAlignment="1">
      <alignment vertical="center"/>
    </xf>
    <xf numFmtId="0" fontId="14" fillId="5" borderId="0" xfId="0" applyFont="1" applyFill="1" applyAlignment="1">
      <alignment vertical="center"/>
    </xf>
    <xf numFmtId="0" fontId="14" fillId="0" borderId="0" xfId="0" applyFont="1" applyAlignment="1">
      <alignment vertical="center"/>
    </xf>
    <xf numFmtId="0" fontId="23" fillId="5" borderId="16" xfId="0" applyFont="1" applyFill="1" applyBorder="1" applyAlignment="1">
      <alignment horizontal="center" vertical="center"/>
    </xf>
    <xf numFmtId="0" fontId="23" fillId="5" borderId="0" xfId="0" applyFont="1" applyFill="1" applyBorder="1" applyAlignment="1">
      <alignment horizontal="center" vertical="center"/>
    </xf>
    <xf numFmtId="164" fontId="33" fillId="11" borderId="0" xfId="2" applyFont="1" applyFill="1" applyBorder="1" applyAlignment="1">
      <alignment vertical="center"/>
    </xf>
    <xf numFmtId="43" fontId="33" fillId="12" borderId="25" xfId="1" applyFont="1" applyFill="1" applyBorder="1" applyAlignment="1">
      <alignment horizontal="center" vertical="center"/>
    </xf>
    <xf numFmtId="0" fontId="33" fillId="12" borderId="24" xfId="0" applyFont="1" applyFill="1" applyBorder="1" applyAlignment="1">
      <alignment vertical="center"/>
    </xf>
    <xf numFmtId="164" fontId="33" fillId="12" borderId="27" xfId="2" applyFont="1" applyFill="1" applyBorder="1" applyAlignment="1">
      <alignment vertical="center"/>
    </xf>
    <xf numFmtId="0" fontId="15" fillId="5" borderId="16" xfId="0" applyFont="1" applyFill="1" applyBorder="1" applyAlignment="1">
      <alignment horizontal="center" vertical="center" wrapText="1"/>
    </xf>
    <xf numFmtId="0" fontId="25" fillId="10" borderId="16" xfId="0" applyFont="1" applyFill="1" applyBorder="1" applyAlignment="1">
      <alignment horizontal="center" vertical="center"/>
    </xf>
    <xf numFmtId="166" fontId="13" fillId="12" borderId="16" xfId="1" applyNumberFormat="1" applyFont="1" applyFill="1" applyBorder="1" applyAlignment="1">
      <alignment horizontal="center" vertical="center"/>
    </xf>
    <xf numFmtId="166" fontId="14" fillId="11" borderId="16" xfId="1" applyNumberFormat="1" applyFont="1" applyFill="1" applyBorder="1" applyAlignment="1">
      <alignment horizontal="center" vertical="center"/>
    </xf>
    <xf numFmtId="166" fontId="13" fillId="11" borderId="16" xfId="1" applyNumberFormat="1" applyFont="1" applyFill="1" applyBorder="1" applyAlignment="1">
      <alignment horizontal="center" vertical="center"/>
    </xf>
    <xf numFmtId="0" fontId="14" fillId="5" borderId="16" xfId="0" applyFont="1" applyFill="1" applyBorder="1" applyAlignment="1">
      <alignment vertical="center"/>
    </xf>
    <xf numFmtId="0" fontId="13" fillId="5" borderId="16" xfId="0" applyFont="1" applyFill="1" applyBorder="1" applyAlignment="1">
      <alignment horizontal="left" vertical="center" wrapText="1"/>
    </xf>
    <xf numFmtId="0" fontId="14" fillId="5" borderId="16" xfId="0" applyFont="1" applyFill="1" applyBorder="1" applyAlignment="1">
      <alignment horizontal="center" vertical="center"/>
    </xf>
    <xf numFmtId="0" fontId="14" fillId="0" borderId="16" xfId="0" applyFont="1" applyBorder="1" applyAlignment="1">
      <alignment vertical="center"/>
    </xf>
    <xf numFmtId="0" fontId="20" fillId="5" borderId="16" xfId="0" applyFont="1" applyFill="1" applyBorder="1" applyAlignment="1">
      <alignment horizontal="center" vertical="center"/>
    </xf>
    <xf numFmtId="0" fontId="14" fillId="5" borderId="16" xfId="0" applyFont="1" applyFill="1" applyBorder="1" applyAlignment="1">
      <alignment horizontal="left" vertical="center"/>
    </xf>
    <xf numFmtId="0" fontId="13" fillId="5" borderId="16" xfId="0" applyFont="1" applyFill="1" applyBorder="1" applyAlignment="1">
      <alignment horizontal="center" vertical="center" wrapText="1"/>
    </xf>
    <xf numFmtId="0" fontId="13" fillId="0" borderId="0" xfId="0" applyFont="1" applyFill="1" applyBorder="1" applyAlignment="1">
      <alignment vertical="center"/>
    </xf>
    <xf numFmtId="0" fontId="14" fillId="0" borderId="0" xfId="0" applyFont="1" applyBorder="1" applyAlignment="1">
      <alignment vertical="center"/>
    </xf>
    <xf numFmtId="0" fontId="16" fillId="0" borderId="0" xfId="0" applyFont="1" applyFill="1" applyBorder="1" applyAlignment="1">
      <alignment vertical="center" wrapText="1"/>
    </xf>
    <xf numFmtId="0" fontId="16" fillId="5" borderId="0" xfId="0" applyFont="1" applyFill="1" applyBorder="1" applyAlignment="1">
      <alignment vertical="center" wrapText="1"/>
    </xf>
    <xf numFmtId="0" fontId="14" fillId="5" borderId="0" xfId="0" applyFont="1" applyFill="1" applyBorder="1" applyAlignment="1">
      <alignment vertical="center"/>
    </xf>
    <xf numFmtId="0" fontId="16" fillId="0" borderId="0" xfId="0" applyFont="1" applyBorder="1" applyAlignment="1">
      <alignment vertical="center" wrapText="1"/>
    </xf>
    <xf numFmtId="166" fontId="14" fillId="0" borderId="0" xfId="0" applyNumberFormat="1" applyFont="1" applyBorder="1" applyAlignment="1">
      <alignment vertical="center"/>
    </xf>
    <xf numFmtId="1" fontId="14" fillId="0" borderId="0" xfId="0" applyNumberFormat="1" applyFont="1" applyBorder="1" applyAlignment="1">
      <alignment vertical="center"/>
    </xf>
    <xf numFmtId="166" fontId="18" fillId="4" borderId="0" xfId="0" applyNumberFormat="1" applyFont="1" applyFill="1" applyBorder="1" applyAlignment="1">
      <alignment vertical="center"/>
    </xf>
    <xf numFmtId="0" fontId="18" fillId="4" borderId="0" xfId="0" applyFont="1" applyFill="1" applyBorder="1" applyAlignment="1">
      <alignment vertical="center"/>
    </xf>
    <xf numFmtId="164" fontId="18" fillId="4" borderId="0" xfId="2" applyFont="1" applyFill="1" applyBorder="1" applyAlignment="1">
      <alignment vertical="center"/>
    </xf>
    <xf numFmtId="164" fontId="14" fillId="0" borderId="0" xfId="2" applyFont="1" applyBorder="1" applyAlignment="1">
      <alignment vertical="center"/>
    </xf>
    <xf numFmtId="9" fontId="19" fillId="0" borderId="0" xfId="3" applyFont="1" applyBorder="1" applyAlignment="1">
      <alignment vertical="center"/>
    </xf>
    <xf numFmtId="0" fontId="19" fillId="0" borderId="0" xfId="0" applyFont="1" applyBorder="1" applyAlignment="1">
      <alignment vertical="center"/>
    </xf>
    <xf numFmtId="0" fontId="14" fillId="0" borderId="0" xfId="0" applyFont="1" applyFill="1" applyBorder="1" applyAlignment="1">
      <alignment vertical="center" wrapText="1"/>
    </xf>
    <xf numFmtId="0" fontId="14" fillId="0" borderId="0" xfId="0" applyFont="1" applyFill="1" applyBorder="1" applyAlignment="1">
      <alignment vertical="center"/>
    </xf>
    <xf numFmtId="9" fontId="16" fillId="5" borderId="0" xfId="0" applyNumberFormat="1" applyFont="1" applyFill="1" applyBorder="1" applyAlignment="1">
      <alignment vertical="center" wrapText="1"/>
    </xf>
    <xf numFmtId="9" fontId="16" fillId="5" borderId="0" xfId="0" applyNumberFormat="1" applyFont="1" applyFill="1" applyBorder="1" applyAlignment="1">
      <alignment horizontal="left" vertical="center" wrapText="1"/>
    </xf>
    <xf numFmtId="9" fontId="16" fillId="5" borderId="0" xfId="0" applyNumberFormat="1" applyFont="1" applyFill="1" applyBorder="1" applyAlignment="1">
      <alignment vertical="center"/>
    </xf>
    <xf numFmtId="0" fontId="14" fillId="5" borderId="0" xfId="0" applyFont="1" applyFill="1" applyBorder="1" applyAlignment="1">
      <alignment horizontal="center" vertical="center"/>
    </xf>
    <xf numFmtId="0" fontId="20" fillId="5" borderId="0" xfId="0" applyFont="1" applyFill="1" applyBorder="1" applyAlignment="1">
      <alignment vertical="center"/>
    </xf>
    <xf numFmtId="0" fontId="14" fillId="5" borderId="0" xfId="0" applyFont="1" applyFill="1" applyBorder="1" applyAlignment="1">
      <alignment horizontal="left" vertical="center"/>
    </xf>
    <xf numFmtId="0" fontId="14" fillId="0" borderId="0" xfId="0" applyFont="1" applyFill="1" applyBorder="1" applyAlignment="1">
      <alignment horizontal="left" vertical="center"/>
    </xf>
    <xf numFmtId="0" fontId="14" fillId="5" borderId="20" xfId="0" applyFont="1" applyFill="1" applyBorder="1" applyAlignment="1">
      <alignment vertical="center"/>
    </xf>
    <xf numFmtId="0" fontId="14" fillId="5" borderId="22" xfId="0" applyFont="1" applyFill="1" applyBorder="1" applyAlignment="1">
      <alignment vertical="center"/>
    </xf>
    <xf numFmtId="0" fontId="14" fillId="0" borderId="20" xfId="0" applyFont="1" applyBorder="1" applyAlignment="1">
      <alignment vertical="center"/>
    </xf>
    <xf numFmtId="0" fontId="33" fillId="5" borderId="25" xfId="0" applyFont="1" applyFill="1" applyBorder="1" applyAlignment="1">
      <alignment vertical="center"/>
    </xf>
    <xf numFmtId="0" fontId="25" fillId="10" borderId="15" xfId="0" applyFont="1" applyFill="1" applyBorder="1" applyAlignment="1">
      <alignment horizontal="center" vertical="center"/>
    </xf>
    <xf numFmtId="0" fontId="25" fillId="10" borderId="15" xfId="0" applyFont="1" applyFill="1" applyBorder="1" applyAlignment="1">
      <alignment horizontal="center" vertical="center" wrapText="1"/>
    </xf>
    <xf numFmtId="166" fontId="23" fillId="11" borderId="15" xfId="0" applyNumberFormat="1" applyFont="1" applyFill="1" applyBorder="1" applyAlignment="1">
      <alignment vertical="center"/>
    </xf>
    <xf numFmtId="166" fontId="23" fillId="11" borderId="15" xfId="1" applyNumberFormat="1" applyFont="1" applyFill="1" applyBorder="1" applyAlignment="1">
      <alignment vertical="center"/>
    </xf>
    <xf numFmtId="0" fontId="46" fillId="14" borderId="15" xfId="0" applyFont="1" applyFill="1" applyBorder="1" applyAlignment="1">
      <alignment vertical="center"/>
    </xf>
    <xf numFmtId="0" fontId="46" fillId="14" borderId="15" xfId="0" applyFont="1" applyFill="1" applyBorder="1" applyAlignment="1">
      <alignment horizontal="center" vertical="center"/>
    </xf>
    <xf numFmtId="43" fontId="46" fillId="14" borderId="15" xfId="1" applyFont="1" applyFill="1" applyBorder="1" applyAlignment="1">
      <alignment vertical="center"/>
    </xf>
    <xf numFmtId="166" fontId="46" fillId="14" borderId="15" xfId="1" applyNumberFormat="1" applyFont="1" applyFill="1" applyBorder="1" applyAlignment="1">
      <alignment horizontal="center" vertical="center"/>
    </xf>
    <xf numFmtId="0" fontId="47" fillId="14" borderId="15" xfId="0" applyFont="1" applyFill="1" applyBorder="1" applyAlignment="1">
      <alignment horizontal="center" vertical="center"/>
    </xf>
    <xf numFmtId="9" fontId="47" fillId="14" borderId="15" xfId="0" applyNumberFormat="1" applyFont="1" applyFill="1" applyBorder="1" applyAlignment="1">
      <alignment horizontal="center" vertical="center"/>
    </xf>
    <xf numFmtId="166" fontId="46" fillId="14" borderId="15" xfId="1" applyNumberFormat="1" applyFont="1" applyFill="1" applyBorder="1" applyAlignment="1">
      <alignment vertical="center"/>
    </xf>
    <xf numFmtId="0" fontId="47" fillId="14" borderId="15" xfId="0" applyFont="1" applyFill="1" applyBorder="1" applyAlignment="1">
      <alignment vertical="center"/>
    </xf>
    <xf numFmtId="0" fontId="46" fillId="14" borderId="15" xfId="0" applyFont="1" applyFill="1" applyBorder="1" applyAlignment="1">
      <alignment horizontal="left" vertical="center" wrapText="1"/>
    </xf>
    <xf numFmtId="0" fontId="46" fillId="14" borderId="15" xfId="0" applyFont="1" applyFill="1" applyBorder="1" applyAlignment="1">
      <alignment horizontal="center" vertical="center" wrapText="1"/>
    </xf>
    <xf numFmtId="166" fontId="46" fillId="14" borderId="15" xfId="1" applyNumberFormat="1" applyFont="1" applyFill="1" applyBorder="1" applyAlignment="1">
      <alignment horizontal="left" vertical="center" wrapText="1"/>
    </xf>
    <xf numFmtId="0" fontId="48" fillId="14" borderId="15" xfId="0" applyFont="1" applyFill="1" applyBorder="1" applyAlignment="1">
      <alignment horizontal="left" vertical="center" wrapText="1"/>
    </xf>
    <xf numFmtId="0" fontId="49" fillId="14" borderId="15" xfId="0" applyFont="1" applyFill="1" applyBorder="1" applyAlignment="1">
      <alignment horizontal="center" vertical="center" wrapText="1"/>
    </xf>
    <xf numFmtId="168" fontId="49" fillId="14" borderId="15" xfId="0" applyNumberFormat="1" applyFont="1" applyFill="1" applyBorder="1" applyAlignment="1">
      <alignment horizontal="center" vertical="center" wrapText="1"/>
    </xf>
    <xf numFmtId="43" fontId="46" fillId="14" borderId="15" xfId="1" applyFont="1" applyFill="1" applyBorder="1" applyAlignment="1">
      <alignment horizontal="right" vertical="center"/>
    </xf>
    <xf numFmtId="43" fontId="47" fillId="14" borderId="15" xfId="1" applyFont="1" applyFill="1" applyBorder="1" applyAlignment="1">
      <alignment horizontal="center" vertical="center"/>
    </xf>
    <xf numFmtId="0" fontId="14" fillId="5" borderId="15" xfId="0" applyFont="1" applyFill="1" applyBorder="1" applyAlignment="1">
      <alignment horizontal="center" vertical="center"/>
    </xf>
    <xf numFmtId="0" fontId="14" fillId="5" borderId="16" xfId="0" applyFont="1" applyFill="1" applyBorder="1" applyAlignment="1">
      <alignment horizontal="center" vertical="center"/>
    </xf>
    <xf numFmtId="166" fontId="15" fillId="11" borderId="15" xfId="1" applyNumberFormat="1" applyFont="1" applyFill="1" applyBorder="1" applyAlignment="1">
      <alignment horizontal="center" vertical="center"/>
    </xf>
    <xf numFmtId="0" fontId="33" fillId="5" borderId="16" xfId="0" applyFont="1" applyFill="1" applyBorder="1" applyAlignment="1">
      <alignment vertical="center"/>
    </xf>
    <xf numFmtId="0" fontId="39" fillId="10" borderId="16" xfId="0" applyFont="1" applyFill="1" applyBorder="1" applyAlignment="1">
      <alignment horizontal="center" vertical="center"/>
    </xf>
    <xf numFmtId="166" fontId="33" fillId="11" borderId="16" xfId="1" applyNumberFormat="1" applyFont="1" applyFill="1" applyBorder="1" applyAlignment="1">
      <alignment vertical="center"/>
    </xf>
    <xf numFmtId="166" fontId="23" fillId="11" borderId="16" xfId="1" applyNumberFormat="1" applyFont="1" applyFill="1" applyBorder="1" applyAlignment="1">
      <alignment vertical="center"/>
    </xf>
    <xf numFmtId="166" fontId="33" fillId="11" borderId="22" xfId="1" applyNumberFormat="1" applyFont="1" applyFill="1" applyBorder="1" applyAlignment="1">
      <alignment vertical="center"/>
    </xf>
    <xf numFmtId="43" fontId="44" fillId="12" borderId="0" xfId="1" applyFont="1" applyFill="1" applyBorder="1" applyAlignment="1">
      <alignment vertical="center"/>
    </xf>
    <xf numFmtId="164" fontId="44" fillId="5" borderId="0" xfId="0" applyNumberFormat="1" applyFont="1" applyFill="1" applyBorder="1" applyAlignment="1">
      <alignment vertical="center"/>
    </xf>
    <xf numFmtId="0" fontId="14" fillId="5" borderId="15" xfId="0" applyFont="1" applyFill="1" applyBorder="1" applyAlignment="1">
      <alignment horizontal="center" vertical="center"/>
    </xf>
    <xf numFmtId="0" fontId="24" fillId="5" borderId="15" xfId="0" applyFont="1" applyFill="1" applyBorder="1" applyAlignment="1">
      <alignment horizontal="left" vertical="center" wrapText="1"/>
    </xf>
    <xf numFmtId="0" fontId="24" fillId="5" borderId="15" xfId="0" applyFont="1" applyFill="1" applyBorder="1" applyAlignment="1">
      <alignment vertical="center" wrapText="1"/>
    </xf>
    <xf numFmtId="0" fontId="14" fillId="5" borderId="15" xfId="0" applyFont="1" applyFill="1" applyBorder="1" applyAlignment="1">
      <alignment horizontal="center" vertical="center" wrapText="1"/>
    </xf>
    <xf numFmtId="167" fontId="14" fillId="5" borderId="15" xfId="0" applyNumberFormat="1" applyFont="1" applyFill="1" applyBorder="1" applyAlignment="1">
      <alignment horizontal="right" vertical="center" wrapText="1"/>
    </xf>
    <xf numFmtId="0" fontId="14" fillId="11" borderId="16" xfId="0" applyFont="1" applyFill="1" applyBorder="1" applyAlignment="1">
      <alignment vertical="center" wrapText="1"/>
    </xf>
    <xf numFmtId="0" fontId="14" fillId="11" borderId="18" xfId="0" applyFont="1" applyFill="1" applyBorder="1" applyAlignment="1">
      <alignment vertical="center" wrapText="1"/>
    </xf>
    <xf numFmtId="165" fontId="20" fillId="11" borderId="15" xfId="1" applyNumberFormat="1" applyFont="1" applyFill="1" applyBorder="1" applyAlignment="1">
      <alignment horizontal="right" vertical="center"/>
    </xf>
    <xf numFmtId="165" fontId="15" fillId="11" borderId="15" xfId="1" applyNumberFormat="1" applyFont="1" applyFill="1" applyBorder="1" applyAlignment="1">
      <alignment horizontal="center" vertical="center"/>
    </xf>
    <xf numFmtId="0" fontId="41" fillId="11" borderId="15" xfId="0" applyFont="1" applyFill="1" applyBorder="1" applyAlignment="1">
      <alignment horizontal="center" vertical="center"/>
    </xf>
    <xf numFmtId="0" fontId="33" fillId="11" borderId="15" xfId="0" applyFont="1" applyFill="1" applyBorder="1" applyAlignment="1">
      <alignment vertical="center" wrapText="1"/>
    </xf>
    <xf numFmtId="43" fontId="14" fillId="0" borderId="0" xfId="1" applyFont="1" applyBorder="1" applyAlignment="1">
      <alignment vertical="center"/>
    </xf>
    <xf numFmtId="164" fontId="33" fillId="12" borderId="22" xfId="2" applyFont="1" applyFill="1" applyBorder="1" applyAlignment="1">
      <alignment horizontal="left" vertical="center"/>
    </xf>
    <xf numFmtId="0" fontId="24" fillId="5" borderId="16" xfId="0" applyFont="1" applyFill="1" applyBorder="1" applyAlignment="1">
      <alignment horizontal="left" vertical="center" wrapText="1"/>
    </xf>
    <xf numFmtId="0" fontId="24" fillId="5" borderId="18" xfId="0" applyFont="1" applyFill="1" applyBorder="1" applyAlignment="1">
      <alignment horizontal="left" vertical="center" wrapText="1"/>
    </xf>
    <xf numFmtId="0" fontId="24" fillId="5" borderId="0" xfId="0" applyFont="1" applyFill="1" applyBorder="1" applyAlignment="1">
      <alignment horizontal="center" vertical="center"/>
    </xf>
    <xf numFmtId="0" fontId="36" fillId="15" borderId="0" xfId="0" applyFont="1" applyFill="1" applyBorder="1" applyAlignment="1">
      <alignment horizontal="left" vertical="center" wrapText="1"/>
    </xf>
    <xf numFmtId="0" fontId="34" fillId="11" borderId="0" xfId="0" applyFont="1" applyFill="1" applyBorder="1" applyAlignment="1">
      <alignment horizontal="left" vertical="center" wrapText="1"/>
    </xf>
    <xf numFmtId="0" fontId="33" fillId="11" borderId="15" xfId="0" applyFont="1" applyFill="1" applyBorder="1" applyAlignment="1">
      <alignment horizontal="left" vertical="center" wrapText="1"/>
    </xf>
    <xf numFmtId="0" fontId="39" fillId="10" borderId="15" xfId="0" applyFont="1" applyFill="1" applyBorder="1" applyAlignment="1">
      <alignment vertical="center" wrapText="1"/>
    </xf>
    <xf numFmtId="0" fontId="23" fillId="5" borderId="19" xfId="0" applyFont="1" applyFill="1" applyBorder="1" applyAlignment="1">
      <alignment horizontal="center" vertical="center"/>
    </xf>
    <xf numFmtId="0" fontId="39" fillId="10" borderId="15" xfId="0" applyFont="1" applyFill="1" applyBorder="1" applyAlignment="1">
      <alignment horizontal="center" vertical="center" textRotation="90"/>
    </xf>
    <xf numFmtId="0" fontId="24" fillId="5" borderId="15"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33" fillId="5" borderId="15" xfId="0" applyFont="1" applyFill="1" applyBorder="1" applyAlignment="1">
      <alignment horizontal="left" vertical="center" wrapText="1"/>
    </xf>
    <xf numFmtId="0" fontId="23" fillId="5" borderId="0" xfId="0" applyFont="1" applyFill="1" applyAlignment="1">
      <alignment horizontal="center" vertical="center"/>
    </xf>
    <xf numFmtId="0" fontId="24" fillId="5" borderId="15" xfId="0" applyFont="1" applyFill="1" applyBorder="1" applyAlignment="1">
      <alignment horizontal="center" vertical="center"/>
    </xf>
    <xf numFmtId="0" fontId="41" fillId="11" borderId="15" xfId="0" applyFont="1" applyFill="1" applyBorder="1" applyAlignment="1">
      <alignment horizontal="left" vertical="center" wrapText="1"/>
    </xf>
    <xf numFmtId="0" fontId="39" fillId="10" borderId="15" xfId="0" applyFont="1" applyFill="1" applyBorder="1" applyAlignment="1">
      <alignment horizontal="center" vertical="center"/>
    </xf>
    <xf numFmtId="0" fontId="41" fillId="11" borderId="15" xfId="0" applyFont="1" applyFill="1" applyBorder="1" applyAlignment="1">
      <alignment vertical="center" wrapText="1"/>
    </xf>
    <xf numFmtId="0" fontId="41" fillId="11" borderId="16" xfId="0" applyFont="1" applyFill="1" applyBorder="1" applyAlignment="1">
      <alignment horizontal="left" vertical="center" wrapText="1"/>
    </xf>
    <xf numFmtId="0" fontId="41" fillId="11" borderId="17" xfId="0" applyFont="1" applyFill="1" applyBorder="1" applyAlignment="1">
      <alignment horizontal="left" vertical="center" wrapText="1"/>
    </xf>
    <xf numFmtId="0" fontId="41" fillId="11" borderId="18"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24" fillId="5" borderId="15" xfId="0" applyFont="1" applyFill="1" applyBorder="1" applyAlignment="1">
      <alignment horizontal="left" vertical="center" wrapText="1"/>
    </xf>
    <xf numFmtId="0" fontId="25" fillId="10" borderId="15" xfId="0" applyFont="1" applyFill="1" applyBorder="1" applyAlignment="1">
      <alignment horizontal="center" vertical="center"/>
    </xf>
    <xf numFmtId="0" fontId="25" fillId="10" borderId="15" xfId="0" applyFont="1" applyFill="1" applyBorder="1" applyAlignment="1">
      <alignment horizontal="center" vertical="center" wrapText="1"/>
    </xf>
    <xf numFmtId="0" fontId="20" fillId="5" borderId="15" xfId="0" applyFont="1" applyFill="1" applyBorder="1" applyAlignment="1">
      <alignment horizontal="left" vertical="center" wrapText="1"/>
    </xf>
    <xf numFmtId="0" fontId="50" fillId="0" borderId="15" xfId="0" applyFont="1" applyFill="1" applyBorder="1" applyAlignment="1">
      <alignment horizontal="left" vertical="center"/>
    </xf>
    <xf numFmtId="0" fontId="20" fillId="0" borderId="16" xfId="0" applyFont="1" applyFill="1" applyBorder="1" applyAlignment="1">
      <alignment horizontal="right" vertical="center" wrapText="1"/>
    </xf>
    <xf numFmtId="0" fontId="20" fillId="0" borderId="17" xfId="0" applyFont="1" applyFill="1" applyBorder="1" applyAlignment="1">
      <alignment horizontal="right" vertical="center" wrapText="1"/>
    </xf>
    <xf numFmtId="0" fontId="20" fillId="0" borderId="18" xfId="0" applyFont="1" applyFill="1" applyBorder="1" applyAlignment="1">
      <alignment horizontal="right" vertical="center" wrapText="1"/>
    </xf>
    <xf numFmtId="0" fontId="45" fillId="14" borderId="22" xfId="0" applyFont="1" applyFill="1" applyBorder="1" applyAlignment="1">
      <alignment horizontal="left" vertical="top" wrapText="1"/>
    </xf>
    <xf numFmtId="0" fontId="22" fillId="14" borderId="28" xfId="0" applyFont="1" applyFill="1" applyBorder="1" applyAlignment="1">
      <alignment horizontal="left" vertical="top" wrapText="1"/>
    </xf>
    <xf numFmtId="0" fontId="22" fillId="14" borderId="21" xfId="0" applyFont="1" applyFill="1" applyBorder="1" applyAlignment="1">
      <alignment horizontal="left" vertical="top" wrapText="1"/>
    </xf>
    <xf numFmtId="0" fontId="22" fillId="14" borderId="27" xfId="0" applyFont="1" applyFill="1" applyBorder="1" applyAlignment="1">
      <alignment horizontal="left" vertical="top" wrapText="1"/>
    </xf>
    <xf numFmtId="0" fontId="22" fillId="14" borderId="0" xfId="0" applyFont="1" applyFill="1" applyBorder="1" applyAlignment="1">
      <alignment horizontal="left" vertical="top" wrapText="1"/>
    </xf>
    <xf numFmtId="0" fontId="22" fillId="14" borderId="26" xfId="0" applyFont="1" applyFill="1" applyBorder="1" applyAlignment="1">
      <alignment horizontal="left" vertical="top" wrapText="1"/>
    </xf>
    <xf numFmtId="0" fontId="22" fillId="14" borderId="25" xfId="0" applyFont="1" applyFill="1" applyBorder="1" applyAlignment="1">
      <alignment horizontal="left" vertical="top" wrapText="1"/>
    </xf>
    <xf numFmtId="0" fontId="22" fillId="14" borderId="19" xfId="0" applyFont="1" applyFill="1" applyBorder="1" applyAlignment="1">
      <alignment horizontal="left" vertical="top" wrapText="1"/>
    </xf>
    <xf numFmtId="0" fontId="22" fillId="14" borderId="24" xfId="0" applyFont="1" applyFill="1" applyBorder="1" applyAlignment="1">
      <alignment horizontal="left" vertical="top" wrapText="1"/>
    </xf>
    <xf numFmtId="0" fontId="23" fillId="5" borderId="15" xfId="0" applyFont="1" applyFill="1" applyBorder="1" applyAlignment="1">
      <alignment horizontal="center" vertical="center"/>
    </xf>
    <xf numFmtId="0" fontId="27" fillId="5" borderId="15" xfId="0" applyFont="1" applyFill="1" applyBorder="1" applyAlignment="1">
      <alignment horizontal="left" vertical="center" wrapText="1"/>
    </xf>
    <xf numFmtId="0" fontId="27" fillId="5" borderId="15" xfId="0" applyFont="1" applyFill="1" applyBorder="1" applyAlignment="1">
      <alignment horizontal="left" vertical="center"/>
    </xf>
    <xf numFmtId="0" fontId="14" fillId="13" borderId="15" xfId="0" applyFont="1" applyFill="1" applyBorder="1" applyAlignment="1">
      <alignment horizontal="left" vertical="center" wrapText="1"/>
    </xf>
    <xf numFmtId="0" fontId="14" fillId="0" borderId="16" xfId="0" applyFont="1" applyFill="1" applyBorder="1" applyAlignment="1">
      <alignment horizontal="right" vertical="center"/>
    </xf>
    <xf numFmtId="0" fontId="14" fillId="0" borderId="17" xfId="0" applyFont="1" applyFill="1" applyBorder="1" applyAlignment="1">
      <alignment horizontal="right" vertical="center"/>
    </xf>
    <xf numFmtId="0" fontId="14" fillId="0" borderId="18" xfId="0" applyFont="1" applyFill="1" applyBorder="1" applyAlignment="1">
      <alignment horizontal="right" vertical="center"/>
    </xf>
    <xf numFmtId="0" fontId="14" fillId="12" borderId="15" xfId="0" applyFont="1" applyFill="1" applyBorder="1" applyAlignment="1">
      <alignment horizontal="left" vertical="center"/>
    </xf>
    <xf numFmtId="0" fontId="24" fillId="0" borderId="15" xfId="0" applyFont="1" applyFill="1" applyBorder="1" applyAlignment="1">
      <alignment horizontal="center" vertical="center" wrapText="1"/>
    </xf>
    <xf numFmtId="0" fontId="28" fillId="5" borderId="15" xfId="0" applyFont="1" applyFill="1" applyBorder="1" applyAlignment="1">
      <alignment horizontal="left" vertical="center" wrapText="1"/>
    </xf>
    <xf numFmtId="0" fontId="27" fillId="0" borderId="15" xfId="0" applyFont="1" applyFill="1" applyBorder="1" applyAlignment="1">
      <alignment horizontal="left" vertical="center" wrapText="1"/>
    </xf>
    <xf numFmtId="0" fontId="14" fillId="5" borderId="15" xfId="0" applyFont="1" applyFill="1" applyBorder="1" applyAlignment="1">
      <alignment horizontal="center" vertical="center"/>
    </xf>
    <xf numFmtId="0" fontId="14" fillId="0" borderId="16" xfId="0" applyFont="1" applyFill="1" applyBorder="1" applyAlignment="1">
      <alignment horizontal="right" vertical="center" wrapText="1"/>
    </xf>
    <xf numFmtId="0" fontId="14" fillId="0" borderId="17" xfId="0" applyFont="1" applyFill="1" applyBorder="1" applyAlignment="1">
      <alignment horizontal="right" vertical="center" wrapText="1"/>
    </xf>
    <xf numFmtId="0" fontId="14" fillId="0" borderId="18" xfId="0" applyFont="1" applyFill="1" applyBorder="1" applyAlignment="1">
      <alignment horizontal="right" vertical="center" wrapText="1"/>
    </xf>
    <xf numFmtId="0" fontId="28" fillId="0" borderId="15" xfId="0" applyFont="1" applyBorder="1" applyAlignment="1">
      <alignment horizontal="left" vertical="center" wrapText="1"/>
    </xf>
    <xf numFmtId="0" fontId="22" fillId="0" borderId="15" xfId="0" applyFont="1" applyFill="1" applyBorder="1" applyAlignment="1">
      <alignment horizontal="center" vertical="center" wrapText="1"/>
    </xf>
    <xf numFmtId="0" fontId="16" fillId="5" borderId="15" xfId="0" applyFont="1" applyFill="1" applyBorder="1" applyAlignment="1">
      <alignment horizontal="left" vertical="center" wrapText="1"/>
    </xf>
    <xf numFmtId="0" fontId="14" fillId="5" borderId="22" xfId="0" applyFont="1" applyFill="1" applyBorder="1" applyAlignment="1">
      <alignment horizontal="left" vertical="top" wrapText="1"/>
    </xf>
    <xf numFmtId="0" fontId="14" fillId="5" borderId="21" xfId="0" applyFont="1" applyFill="1" applyBorder="1" applyAlignment="1">
      <alignment horizontal="left" vertical="top" wrapText="1"/>
    </xf>
    <xf numFmtId="0" fontId="14" fillId="5" borderId="25" xfId="0" applyFont="1" applyFill="1" applyBorder="1" applyAlignment="1">
      <alignment horizontal="left" vertical="top" wrapText="1"/>
    </xf>
    <xf numFmtId="0" fontId="14" fillId="5" borderId="24" xfId="0" applyFont="1" applyFill="1" applyBorder="1" applyAlignment="1">
      <alignment horizontal="left" vertical="top" wrapText="1"/>
    </xf>
    <xf numFmtId="0" fontId="25" fillId="10" borderId="16" xfId="0" applyFont="1" applyFill="1" applyBorder="1" applyAlignment="1">
      <alignment horizontal="center" vertical="center" wrapText="1"/>
    </xf>
    <xf numFmtId="0" fontId="25" fillId="10" borderId="17" xfId="0" applyFont="1" applyFill="1" applyBorder="1" applyAlignment="1">
      <alignment horizontal="center" vertical="center" wrapText="1"/>
    </xf>
    <xf numFmtId="0" fontId="25" fillId="10" borderId="18" xfId="0" applyFont="1" applyFill="1" applyBorder="1" applyAlignment="1">
      <alignment horizontal="center" vertical="center" wrapText="1"/>
    </xf>
    <xf numFmtId="0" fontId="21" fillId="5" borderId="0" xfId="0" applyFont="1" applyFill="1" applyBorder="1" applyAlignment="1">
      <alignment horizontal="left" vertical="center"/>
    </xf>
    <xf numFmtId="0" fontId="2" fillId="9" borderId="6" xfId="0" applyFont="1" applyFill="1" applyBorder="1" applyAlignment="1">
      <alignment horizontal="center"/>
    </xf>
    <xf numFmtId="0" fontId="2" fillId="9" borderId="7" xfId="0" applyFont="1" applyFill="1" applyBorder="1" applyAlignment="1">
      <alignment horizontal="center"/>
    </xf>
    <xf numFmtId="0" fontId="2" fillId="9" borderId="8" xfId="0" applyFont="1" applyFill="1" applyBorder="1" applyAlignment="1">
      <alignment horizontal="center"/>
    </xf>
    <xf numFmtId="0" fontId="2" fillId="9" borderId="9" xfId="0" applyFont="1" applyFill="1" applyBorder="1" applyAlignment="1">
      <alignment horizontal="center"/>
    </xf>
    <xf numFmtId="0" fontId="2" fillId="9" borderId="10" xfId="0" applyFont="1" applyFill="1" applyBorder="1" applyAlignment="1">
      <alignment horizontal="center"/>
    </xf>
    <xf numFmtId="0" fontId="7" fillId="0" borderId="5" xfId="0" applyFont="1" applyBorder="1" applyAlignment="1">
      <alignment horizontal="left" vertical="top" wrapText="1"/>
    </xf>
    <xf numFmtId="0" fontId="2" fillId="5" borderId="9" xfId="0" applyFont="1" applyFill="1" applyBorder="1" applyAlignment="1">
      <alignment horizontal="center" wrapText="1"/>
    </xf>
    <xf numFmtId="0" fontId="2" fillId="5" borderId="9" xfId="0" applyFont="1" applyFill="1" applyBorder="1" applyAlignment="1">
      <alignment horizontal="center" vertical="center" wrapText="1"/>
    </xf>
    <xf numFmtId="0" fontId="7" fillId="0" borderId="5" xfId="0" applyFont="1" applyBorder="1" applyAlignment="1">
      <alignment horizontal="left" wrapText="1"/>
    </xf>
    <xf numFmtId="0" fontId="1" fillId="8" borderId="4" xfId="0" applyFont="1" applyFill="1" applyBorder="1" applyAlignment="1">
      <alignment horizontal="center"/>
    </xf>
    <xf numFmtId="0" fontId="14" fillId="5" borderId="15" xfId="0" applyFont="1" applyFill="1" applyBorder="1" applyAlignment="1">
      <alignment horizontal="left" vertical="center" wrapText="1"/>
    </xf>
    <xf numFmtId="0" fontId="14" fillId="5" borderId="16" xfId="0" applyFont="1" applyFill="1" applyBorder="1" applyAlignment="1">
      <alignment horizontal="left" vertical="center" wrapText="1"/>
    </xf>
    <xf numFmtId="0" fontId="13" fillId="5" borderId="15" xfId="0" applyFont="1" applyFill="1" applyBorder="1" applyAlignment="1">
      <alignment horizontal="left" vertical="center"/>
    </xf>
    <xf numFmtId="0" fontId="28" fillId="5" borderId="0" xfId="0" applyFont="1" applyFill="1" applyBorder="1" applyAlignment="1">
      <alignment horizontal="left" vertical="top" wrapText="1"/>
    </xf>
    <xf numFmtId="0" fontId="14" fillId="5" borderId="16" xfId="0" applyFont="1" applyFill="1" applyBorder="1" applyAlignment="1">
      <alignment horizontal="center" vertical="center"/>
    </xf>
    <xf numFmtId="0" fontId="14" fillId="5" borderId="17" xfId="0" applyFont="1" applyFill="1" applyBorder="1" applyAlignment="1">
      <alignment horizontal="center" vertical="center"/>
    </xf>
    <xf numFmtId="0" fontId="23" fillId="5" borderId="0" xfId="0" applyFont="1" applyFill="1" applyBorder="1" applyAlignment="1">
      <alignment horizontal="center" vertical="center"/>
    </xf>
    <xf numFmtId="0" fontId="39" fillId="10" borderId="0" xfId="0" applyFont="1" applyFill="1" applyBorder="1" applyAlignment="1">
      <alignment horizontal="center" vertical="center"/>
    </xf>
    <xf numFmtId="0" fontId="39" fillId="10" borderId="20" xfId="0" applyFont="1" applyFill="1" applyBorder="1" applyAlignment="1">
      <alignment horizontal="center" vertical="center"/>
    </xf>
    <xf numFmtId="0" fontId="39" fillId="10" borderId="22" xfId="0" applyFont="1" applyFill="1" applyBorder="1" applyAlignment="1">
      <alignment horizontal="center" vertical="center"/>
    </xf>
    <xf numFmtId="0" fontId="10" fillId="5" borderId="0" xfId="0" applyFont="1" applyFill="1" applyAlignment="1">
      <alignment horizontal="center" vertical="center"/>
    </xf>
    <xf numFmtId="0" fontId="9" fillId="5" borderId="0" xfId="0" applyFont="1" applyFill="1" applyAlignment="1">
      <alignment horizontal="left" vertical="center" wrapText="1"/>
    </xf>
    <xf numFmtId="0" fontId="0" fillId="5" borderId="0" xfId="0" applyFill="1" applyAlignment="1">
      <alignment horizontal="left"/>
    </xf>
  </cellXfs>
  <cellStyles count="5">
    <cellStyle name="Hipervínculo" xfId="4" builtinId="8"/>
    <cellStyle name="Millares" xfId="1" builtinId="3"/>
    <cellStyle name="Moneda" xfId="2" builtinId="4"/>
    <cellStyle name="Normal" xfId="0" builtinId="0"/>
    <cellStyle name="Porcentaje" xfId="3"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Umbral de Producción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strRef>
              <c:f>'5. Resultado'!$M$25</c:f>
              <c:strCache>
                <c:ptCount val="1"/>
                <c:pt idx="0">
                  <c:v>CC</c:v>
                </c:pt>
              </c:strCache>
            </c:strRef>
          </c:tx>
          <c:spPr>
            <a:ln w="28575" cap="rnd">
              <a:solidFill>
                <a:schemeClr val="accent1"/>
              </a:solidFill>
              <a:round/>
            </a:ln>
            <a:effectLst/>
          </c:spPr>
          <c:marker>
            <c:symbol val="none"/>
          </c:marker>
          <c:cat>
            <c:strRef>
              <c:f>'5. Resultado'!$O$26:$O$37</c:f>
              <c:strCache>
                <c:ptCount val="12"/>
                <c:pt idx="0">
                  <c:v>  - </c:v>
                </c:pt>
                <c:pt idx="1">
                  <c:v>  - </c:v>
                </c:pt>
                <c:pt idx="2">
                  <c:v>  - </c:v>
                </c:pt>
                <c:pt idx="3">
                  <c:v>  - </c:v>
                </c:pt>
                <c:pt idx="4">
                  <c:v>  - </c:v>
                </c:pt>
                <c:pt idx="5">
                  <c:v>  - </c:v>
                </c:pt>
                <c:pt idx="6">
                  <c:v>  - </c:v>
                </c:pt>
                <c:pt idx="7">
                  <c:v>  - </c:v>
                </c:pt>
                <c:pt idx="8">
                  <c:v>  - </c:v>
                </c:pt>
                <c:pt idx="9">
                  <c:v>  - </c:v>
                </c:pt>
                <c:pt idx="10">
                  <c:v>  - </c:v>
                </c:pt>
                <c:pt idx="11">
                  <c:v>  - </c:v>
                </c:pt>
              </c:strCache>
            </c:strRef>
          </c:cat>
          <c:val>
            <c:numRef>
              <c:f>'5. Resultado'!$M$26:$M$37</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1B1-4485-8950-2C56C6820D4F}"/>
            </c:ext>
          </c:extLst>
        </c:ser>
        <c:ser>
          <c:idx val="1"/>
          <c:order val="1"/>
          <c:tx>
            <c:strRef>
              <c:f>'5. Resultado'!$N$25</c:f>
              <c:strCache>
                <c:ptCount val="1"/>
                <c:pt idx="0">
                  <c:v>CP</c:v>
                </c:pt>
              </c:strCache>
            </c:strRef>
          </c:tx>
          <c:spPr>
            <a:ln w="28575" cap="rnd">
              <a:solidFill>
                <a:schemeClr val="accent2"/>
              </a:solidFill>
              <a:round/>
            </a:ln>
            <a:effectLst/>
          </c:spPr>
          <c:marker>
            <c:symbol val="none"/>
          </c:marker>
          <c:cat>
            <c:strRef>
              <c:f>'5. Resultado'!$O$26:$O$37</c:f>
              <c:strCache>
                <c:ptCount val="12"/>
                <c:pt idx="0">
                  <c:v>  - </c:v>
                </c:pt>
                <c:pt idx="1">
                  <c:v>  - </c:v>
                </c:pt>
                <c:pt idx="2">
                  <c:v>  - </c:v>
                </c:pt>
                <c:pt idx="3">
                  <c:v>  - </c:v>
                </c:pt>
                <c:pt idx="4">
                  <c:v>  - </c:v>
                </c:pt>
                <c:pt idx="5">
                  <c:v>  - </c:v>
                </c:pt>
                <c:pt idx="6">
                  <c:v>  - </c:v>
                </c:pt>
                <c:pt idx="7">
                  <c:v>  - </c:v>
                </c:pt>
                <c:pt idx="8">
                  <c:v>  - </c:v>
                </c:pt>
                <c:pt idx="9">
                  <c:v>  - </c:v>
                </c:pt>
                <c:pt idx="10">
                  <c:v>  - </c:v>
                </c:pt>
                <c:pt idx="11">
                  <c:v>  - </c:v>
                </c:pt>
              </c:strCache>
            </c:strRef>
          </c:cat>
          <c:val>
            <c:numRef>
              <c:f>'5. Resultado'!$N$26:$N$37</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91B1-4485-8950-2C56C6820D4F}"/>
            </c:ext>
          </c:extLst>
        </c:ser>
        <c:dLbls>
          <c:showLegendKey val="0"/>
          <c:showVal val="0"/>
          <c:showCatName val="0"/>
          <c:showSerName val="0"/>
          <c:showPercent val="0"/>
          <c:showBubbleSize val="0"/>
        </c:dLbls>
        <c:smooth val="0"/>
        <c:axId val="243080344"/>
        <c:axId val="243080736"/>
      </c:lineChart>
      <c:catAx>
        <c:axId val="243080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243080736"/>
        <c:crosses val="autoZero"/>
        <c:auto val="1"/>
        <c:lblAlgn val="ctr"/>
        <c:lblOffset val="100"/>
        <c:noMultiLvlLbl val="0"/>
      </c:catAx>
      <c:valAx>
        <c:axId val="243080736"/>
        <c:scaling>
          <c:orientation val="minMax"/>
          <c:max val="6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Costos</a:t>
                </a:r>
                <a:r>
                  <a:rPr lang="es-PE" baseline="0"/>
                  <a:t> (</a:t>
                </a:r>
                <a:r>
                  <a:rPr lang="es-PE"/>
                  <a: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243080344"/>
        <c:crosses val="autoZero"/>
        <c:crossBetween val="between"/>
        <c:majorUnit val="10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408214</xdr:colOff>
      <xdr:row>6</xdr:row>
      <xdr:rowOff>55789</xdr:rowOff>
    </xdr:from>
    <xdr:to>
      <xdr:col>13</xdr:col>
      <xdr:colOff>603507</xdr:colOff>
      <xdr:row>7</xdr:row>
      <xdr:rowOff>278946</xdr:rowOff>
    </xdr:to>
    <xdr:pic>
      <xdr:nvPicPr>
        <xdr:cNvPr id="2" name="Imagen 1">
          <a:extLst>
            <a:ext uri="{FF2B5EF4-FFF2-40B4-BE49-F238E27FC236}">
              <a16:creationId xmlns:a16="http://schemas.microsoft.com/office/drawing/2014/main" id="{62342E07-E590-46FA-84FA-223A5396F86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60" t="45856" r="3887" b="18784"/>
        <a:stretch/>
      </xdr:blipFill>
      <xdr:spPr bwMode="auto">
        <a:xfrm>
          <a:off x="7932964" y="2151289"/>
          <a:ext cx="2435028" cy="604157"/>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436789</xdr:colOff>
      <xdr:row>6</xdr:row>
      <xdr:rowOff>55789</xdr:rowOff>
    </xdr:from>
    <xdr:to>
      <xdr:col>3</xdr:col>
      <xdr:colOff>1129392</xdr:colOff>
      <xdr:row>7</xdr:row>
      <xdr:rowOff>126546</xdr:rowOff>
    </xdr:to>
    <xdr:pic>
      <xdr:nvPicPr>
        <xdr:cNvPr id="3" name="Imagen 2">
          <a:extLst>
            <a:ext uri="{FF2B5EF4-FFF2-40B4-BE49-F238E27FC236}">
              <a16:creationId xmlns:a16="http://schemas.microsoft.com/office/drawing/2014/main" id="{C85E637D-A124-4C92-95F4-7B2C985452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1189" y="2151289"/>
          <a:ext cx="2333625" cy="451757"/>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136072</xdr:colOff>
      <xdr:row>6</xdr:row>
      <xdr:rowOff>55789</xdr:rowOff>
    </xdr:from>
    <xdr:to>
      <xdr:col>8</xdr:col>
      <xdr:colOff>617765</xdr:colOff>
      <xdr:row>7</xdr:row>
      <xdr:rowOff>97971</xdr:rowOff>
    </xdr:to>
    <xdr:pic>
      <xdr:nvPicPr>
        <xdr:cNvPr id="4" name="Imagen 3">
          <a:extLst>
            <a:ext uri="{FF2B5EF4-FFF2-40B4-BE49-F238E27FC236}">
              <a16:creationId xmlns:a16="http://schemas.microsoft.com/office/drawing/2014/main" id="{8554A0B3-C901-4D86-B497-85F07043012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36697" y="2151289"/>
          <a:ext cx="1300843" cy="42318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19049</xdr:colOff>
      <xdr:row>24</xdr:row>
      <xdr:rowOff>23812</xdr:rowOff>
    </xdr:from>
    <xdr:to>
      <xdr:col>11</xdr:col>
      <xdr:colOff>190499</xdr:colOff>
      <xdr:row>36</xdr:row>
      <xdr:rowOff>367393</xdr:rowOff>
    </xdr:to>
    <xdr:graphicFrame macro="">
      <xdr:nvGraphicFramePr>
        <xdr:cNvPr id="5" name="Gráfico 4">
          <a:extLst>
            <a:ext uri="{FF2B5EF4-FFF2-40B4-BE49-F238E27FC236}">
              <a16:creationId xmlns:a16="http://schemas.microsoft.com/office/drawing/2014/main" id="{C7C02A47-9D3B-43B1-A78F-B767FECE5A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647700</xdr:colOff>
      <xdr:row>3</xdr:row>
      <xdr:rowOff>76200</xdr:rowOff>
    </xdr:from>
    <xdr:to>
      <xdr:col>5</xdr:col>
      <xdr:colOff>685800</xdr:colOff>
      <xdr:row>5</xdr:row>
      <xdr:rowOff>152400</xdr:rowOff>
    </xdr:to>
    <xdr:pic>
      <xdr:nvPicPr>
        <xdr:cNvPr id="2" name="Imagen 1">
          <a:extLst>
            <a:ext uri="{FF2B5EF4-FFF2-40B4-BE49-F238E27FC236}">
              <a16:creationId xmlns:a16="http://schemas.microsoft.com/office/drawing/2014/main" id="{7F972E52-9245-40EE-A209-D69CB25CF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0" y="1476375"/>
          <a:ext cx="2324100" cy="45720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647700</xdr:colOff>
      <xdr:row>7</xdr:row>
      <xdr:rowOff>47625</xdr:rowOff>
    </xdr:from>
    <xdr:to>
      <xdr:col>4</xdr:col>
      <xdr:colOff>419100</xdr:colOff>
      <xdr:row>9</xdr:row>
      <xdr:rowOff>95250</xdr:rowOff>
    </xdr:to>
    <xdr:pic>
      <xdr:nvPicPr>
        <xdr:cNvPr id="3" name="Imagen 2">
          <a:extLst>
            <a:ext uri="{FF2B5EF4-FFF2-40B4-BE49-F238E27FC236}">
              <a16:creationId xmlns:a16="http://schemas.microsoft.com/office/drawing/2014/main" id="{C0EF0A8B-8296-44E4-9695-18719F9E52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2400300"/>
          <a:ext cx="1295400" cy="42862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600074</xdr:colOff>
      <xdr:row>11</xdr:row>
      <xdr:rowOff>47625</xdr:rowOff>
    </xdr:from>
    <xdr:to>
      <xdr:col>5</xdr:col>
      <xdr:colOff>733425</xdr:colOff>
      <xdr:row>18</xdr:row>
      <xdr:rowOff>28575</xdr:rowOff>
    </xdr:to>
    <xdr:pic>
      <xdr:nvPicPr>
        <xdr:cNvPr id="4" name="Imagen 3">
          <a:extLst>
            <a:ext uri="{FF2B5EF4-FFF2-40B4-BE49-F238E27FC236}">
              <a16:creationId xmlns:a16="http://schemas.microsoft.com/office/drawing/2014/main" id="{5DD40F32-371D-429B-A93A-F517AE0B6E96}"/>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360" t="4972" r="3887" b="18784"/>
        <a:stretch/>
      </xdr:blipFill>
      <xdr:spPr bwMode="auto">
        <a:xfrm>
          <a:off x="2124074" y="2971800"/>
          <a:ext cx="2419351" cy="13144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hyperlink" Target="http://www.econosublime.com/2019/04/decision-producir-comprar-umbral-producci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5"/>
  <sheetViews>
    <sheetView tabSelected="1" view="pageBreakPreview" topLeftCell="A6" zoomScale="70" zoomScaleNormal="70" zoomScaleSheetLayoutView="70" zoomScalePageLayoutView="70" workbookViewId="0">
      <selection activeCell="B7" sqref="B7:D7"/>
    </sheetView>
  </sheetViews>
  <sheetFormatPr baseColWidth="10" defaultColWidth="11.42578125" defaultRowHeight="17.25" x14ac:dyDescent="0.25"/>
  <cols>
    <col min="1" max="1" width="5.7109375" style="116" customWidth="1"/>
    <col min="2" max="4" width="55.7109375" style="116" customWidth="1"/>
    <col min="5" max="5" width="5.7109375" style="116" customWidth="1"/>
    <col min="6" max="6" width="15.42578125" style="116" bestFit="1" customWidth="1"/>
    <col min="7" max="16384" width="11.42578125" style="116"/>
  </cols>
  <sheetData>
    <row r="1" spans="1:5" ht="30" customHeight="1" x14ac:dyDescent="0.25">
      <c r="A1" s="268" t="s">
        <v>242</v>
      </c>
      <c r="B1" s="268"/>
      <c r="C1" s="268"/>
      <c r="D1" s="268"/>
      <c r="E1" s="268"/>
    </row>
    <row r="2" spans="1:5" ht="15" customHeight="1" x14ac:dyDescent="0.25">
      <c r="A2" s="143"/>
      <c r="B2" s="143"/>
      <c r="C2" s="143"/>
      <c r="D2" s="143"/>
      <c r="E2" s="143"/>
    </row>
    <row r="3" spans="1:5" ht="30" customHeight="1" x14ac:dyDescent="0.25">
      <c r="A3" s="268" t="s">
        <v>239</v>
      </c>
      <c r="B3" s="268"/>
      <c r="C3" s="268"/>
      <c r="D3" s="268"/>
      <c r="E3" s="268"/>
    </row>
    <row r="4" spans="1:5" ht="50.1" customHeight="1" x14ac:dyDescent="0.25">
      <c r="A4" s="117"/>
      <c r="B4" s="143"/>
      <c r="C4" s="143"/>
      <c r="D4" s="143"/>
      <c r="E4" s="117"/>
    </row>
    <row r="5" spans="1:5" ht="213" customHeight="1" x14ac:dyDescent="0.25">
      <c r="A5" s="121"/>
      <c r="B5" s="270" t="s">
        <v>222</v>
      </c>
      <c r="C5" s="270"/>
      <c r="D5" s="270"/>
      <c r="E5" s="121"/>
    </row>
    <row r="6" spans="1:5" ht="404.25" customHeight="1" x14ac:dyDescent="0.25">
      <c r="A6" s="121"/>
      <c r="B6" s="270" t="s">
        <v>261</v>
      </c>
      <c r="C6" s="270"/>
      <c r="D6" s="270"/>
      <c r="E6" s="121"/>
    </row>
    <row r="7" spans="1:5" ht="256.5" customHeight="1" x14ac:dyDescent="0.25">
      <c r="A7" s="121"/>
      <c r="B7" s="270" t="s">
        <v>223</v>
      </c>
      <c r="C7" s="270"/>
      <c r="D7" s="270"/>
      <c r="E7" s="121"/>
    </row>
    <row r="8" spans="1:5" s="118" customFormat="1" ht="50.1" customHeight="1" x14ac:dyDescent="0.25">
      <c r="B8" s="119"/>
      <c r="C8" s="119"/>
      <c r="D8" s="119"/>
    </row>
    <row r="9" spans="1:5" ht="99.95" customHeight="1" x14ac:dyDescent="0.25">
      <c r="A9" s="120"/>
      <c r="B9" s="269" t="s">
        <v>212</v>
      </c>
      <c r="C9" s="269"/>
      <c r="D9" s="269"/>
      <c r="E9" s="120"/>
    </row>
    <row r="10" spans="1:5" ht="126.75" customHeight="1" x14ac:dyDescent="0.25">
      <c r="A10" s="120"/>
      <c r="B10" s="269" t="s">
        <v>224</v>
      </c>
      <c r="C10" s="269"/>
      <c r="D10" s="269"/>
      <c r="E10" s="120"/>
    </row>
    <row r="11" spans="1:5" x14ac:dyDescent="0.25">
      <c r="B11" s="117"/>
      <c r="C11" s="117"/>
      <c r="D11" s="117"/>
    </row>
    <row r="12" spans="1:5" x14ac:dyDescent="0.25">
      <c r="B12" s="117"/>
      <c r="C12" s="117"/>
      <c r="D12" s="117"/>
    </row>
    <row r="13" spans="1:5" x14ac:dyDescent="0.25">
      <c r="B13" s="117"/>
      <c r="C13" s="117"/>
      <c r="D13" s="117"/>
    </row>
    <row r="14" spans="1:5" x14ac:dyDescent="0.25">
      <c r="B14" s="117"/>
      <c r="C14" s="117"/>
      <c r="D14" s="117"/>
    </row>
    <row r="15" spans="1:5" x14ac:dyDescent="0.25">
      <c r="B15" s="117"/>
      <c r="C15" s="117"/>
      <c r="D15" s="117"/>
    </row>
    <row r="16" spans="1:5" x14ac:dyDescent="0.25">
      <c r="B16" s="117"/>
      <c r="C16" s="117"/>
      <c r="D16" s="117"/>
    </row>
    <row r="17" spans="2:4" x14ac:dyDescent="0.25">
      <c r="B17" s="117"/>
      <c r="C17" s="117"/>
      <c r="D17" s="117"/>
    </row>
    <row r="18" spans="2:4" x14ac:dyDescent="0.25">
      <c r="B18" s="117"/>
      <c r="C18" s="117"/>
      <c r="D18" s="117"/>
    </row>
    <row r="19" spans="2:4" x14ac:dyDescent="0.25">
      <c r="B19" s="117"/>
      <c r="C19" s="117"/>
      <c r="D19" s="117"/>
    </row>
    <row r="20" spans="2:4" x14ac:dyDescent="0.25">
      <c r="B20" s="117"/>
      <c r="C20" s="117"/>
      <c r="D20" s="117"/>
    </row>
    <row r="21" spans="2:4" x14ac:dyDescent="0.25">
      <c r="B21" s="117"/>
      <c r="C21" s="117"/>
      <c r="D21" s="117"/>
    </row>
    <row r="22" spans="2:4" x14ac:dyDescent="0.25">
      <c r="B22" s="117"/>
      <c r="C22" s="117"/>
      <c r="D22" s="117"/>
    </row>
    <row r="23" spans="2:4" x14ac:dyDescent="0.25">
      <c r="B23" s="117"/>
      <c r="C23" s="117"/>
      <c r="D23" s="117"/>
    </row>
    <row r="24" spans="2:4" x14ac:dyDescent="0.25">
      <c r="B24" s="117"/>
      <c r="C24" s="117"/>
      <c r="D24" s="117"/>
    </row>
    <row r="25" spans="2:4" x14ac:dyDescent="0.25">
      <c r="B25" s="117"/>
      <c r="C25" s="117"/>
      <c r="D25" s="117"/>
    </row>
  </sheetData>
  <mergeCells count="7">
    <mergeCell ref="A1:E1"/>
    <mergeCell ref="A3:E3"/>
    <mergeCell ref="B10:D10"/>
    <mergeCell ref="B5:D5"/>
    <mergeCell ref="B7:D7"/>
    <mergeCell ref="B6:D6"/>
    <mergeCell ref="B9:D9"/>
  </mergeCells>
  <printOptions horizontalCentered="1"/>
  <pageMargins left="0.59055118110236227" right="0.59055118110236227" top="0.59055118110236227" bottom="0.59055118110236227" header="0" footer="0"/>
  <pageSetup paperSize="9" scale="50" fitToHeight="0"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2"/>
  <sheetViews>
    <sheetView view="pageBreakPreview" topLeftCell="A9" zoomScale="60" workbookViewId="0">
      <selection activeCell="C19" sqref="C19:D19"/>
    </sheetView>
  </sheetViews>
  <sheetFormatPr baseColWidth="10" defaultColWidth="11.42578125" defaultRowHeight="60" customHeight="1" x14ac:dyDescent="0.25"/>
  <cols>
    <col min="1" max="1" width="13" style="114" customWidth="1"/>
    <col min="2" max="2" width="40.140625" style="123" customWidth="1"/>
    <col min="3" max="3" width="100.7109375" style="123" customWidth="1"/>
    <col min="4" max="4" width="25.7109375" style="114" customWidth="1"/>
    <col min="5" max="5" width="91.140625" style="114" customWidth="1"/>
    <col min="6" max="16384" width="11.42578125" style="114"/>
  </cols>
  <sheetData>
    <row r="1" spans="1:4" ht="30" customHeight="1" thickBot="1" x14ac:dyDescent="0.3">
      <c r="A1" s="273" t="s">
        <v>242</v>
      </c>
      <c r="B1" s="273"/>
      <c r="C1" s="273"/>
      <c r="D1" s="273"/>
    </row>
    <row r="2" spans="1:4" ht="15" customHeight="1" thickTop="1" thickBot="1" x14ac:dyDescent="0.3">
      <c r="A2" s="141"/>
      <c r="B2" s="141"/>
      <c r="C2" s="141"/>
      <c r="D2" s="141"/>
    </row>
    <row r="3" spans="1:4" ht="30" customHeight="1" thickTop="1" thickBot="1" x14ac:dyDescent="0.3">
      <c r="A3" s="275" t="s">
        <v>187</v>
      </c>
      <c r="B3" s="275"/>
      <c r="C3" s="275"/>
      <c r="D3" s="275"/>
    </row>
    <row r="4" spans="1:4" s="133" customFormat="1" ht="50.1" customHeight="1" thickTop="1" thickBot="1" x14ac:dyDescent="0.3">
      <c r="A4" s="142"/>
      <c r="B4" s="142"/>
      <c r="C4" s="142"/>
      <c r="D4" s="142"/>
    </row>
    <row r="5" spans="1:4" s="113" customFormat="1" ht="60" customHeight="1" thickTop="1" thickBot="1" x14ac:dyDescent="0.3">
      <c r="A5" s="131"/>
      <c r="B5" s="132" t="s">
        <v>185</v>
      </c>
      <c r="C5" s="132" t="s">
        <v>80</v>
      </c>
      <c r="D5" s="132" t="s">
        <v>86</v>
      </c>
    </row>
    <row r="6" spans="1:4" ht="99.95" customHeight="1" thickTop="1" thickBot="1" x14ac:dyDescent="0.3">
      <c r="A6" s="274" t="s">
        <v>83</v>
      </c>
      <c r="B6" s="135" t="s">
        <v>201</v>
      </c>
      <c r="C6" s="136" t="s">
        <v>258</v>
      </c>
      <c r="D6" s="137" t="s">
        <v>225</v>
      </c>
    </row>
    <row r="7" spans="1:4" ht="99.95" customHeight="1" thickTop="1" thickBot="1" x14ac:dyDescent="0.3">
      <c r="A7" s="274"/>
      <c r="B7" s="135" t="s">
        <v>207</v>
      </c>
      <c r="C7" s="136" t="s">
        <v>259</v>
      </c>
      <c r="D7" s="137" t="s">
        <v>226</v>
      </c>
    </row>
    <row r="8" spans="1:4" ht="137.25" customHeight="1" thickTop="1" thickBot="1" x14ac:dyDescent="0.3">
      <c r="A8" s="140" t="s">
        <v>84</v>
      </c>
      <c r="B8" s="135" t="s">
        <v>200</v>
      </c>
      <c r="C8" s="136" t="s">
        <v>260</v>
      </c>
      <c r="D8" s="138" t="s">
        <v>186</v>
      </c>
    </row>
    <row r="9" spans="1:4" ht="60" customHeight="1" thickTop="1" thickBot="1" x14ac:dyDescent="0.3">
      <c r="A9" s="277" t="s">
        <v>208</v>
      </c>
      <c r="B9" s="277"/>
      <c r="C9" s="277"/>
      <c r="D9" s="277"/>
    </row>
    <row r="10" spans="1:4" ht="99.95" customHeight="1" thickTop="1" thickBot="1" x14ac:dyDescent="0.3">
      <c r="A10" s="139"/>
      <c r="B10" s="139"/>
      <c r="C10" s="139"/>
      <c r="D10" s="139"/>
    </row>
    <row r="11" spans="1:4" ht="30" customHeight="1" thickTop="1" thickBot="1" x14ac:dyDescent="0.3">
      <c r="A11" s="276" t="s">
        <v>193</v>
      </c>
      <c r="B11" s="276"/>
      <c r="C11" s="276"/>
      <c r="D11" s="276"/>
    </row>
    <row r="12" spans="1:4" ht="50.1" customHeight="1" thickTop="1" thickBot="1" x14ac:dyDescent="0.3">
      <c r="A12" s="134"/>
      <c r="B12" s="134"/>
      <c r="C12" s="134"/>
      <c r="D12" s="134"/>
    </row>
    <row r="13" spans="1:4" ht="99.95" customHeight="1" thickTop="1" thickBot="1" x14ac:dyDescent="0.3">
      <c r="A13" s="272" t="s">
        <v>75</v>
      </c>
      <c r="B13" s="272"/>
      <c r="C13" s="271" t="s">
        <v>195</v>
      </c>
      <c r="D13" s="271"/>
    </row>
    <row r="14" spans="1:4" ht="99.75" customHeight="1" thickTop="1" thickBot="1" x14ac:dyDescent="0.3">
      <c r="A14" s="272" t="s">
        <v>196</v>
      </c>
      <c r="B14" s="272"/>
      <c r="C14" s="271" t="s">
        <v>237</v>
      </c>
      <c r="D14" s="271"/>
    </row>
    <row r="15" spans="1:4" ht="99.95" customHeight="1" thickTop="1" thickBot="1" x14ac:dyDescent="0.3">
      <c r="A15" s="272" t="s">
        <v>194</v>
      </c>
      <c r="B15" s="272"/>
      <c r="C15" s="271" t="s">
        <v>227</v>
      </c>
      <c r="D15" s="271"/>
    </row>
    <row r="16" spans="1:4" ht="99.95" customHeight="1" thickTop="1" thickBot="1" x14ac:dyDescent="0.3">
      <c r="A16" s="272" t="s">
        <v>238</v>
      </c>
      <c r="B16" s="272"/>
      <c r="C16" s="271" t="s">
        <v>228</v>
      </c>
      <c r="D16" s="271"/>
    </row>
    <row r="17" spans="1:4" ht="99.95" customHeight="1" thickTop="1" thickBot="1" x14ac:dyDescent="0.3">
      <c r="A17" s="272" t="s">
        <v>135</v>
      </c>
      <c r="B17" s="272"/>
      <c r="C17" s="271" t="s">
        <v>199</v>
      </c>
      <c r="D17" s="271"/>
    </row>
    <row r="18" spans="1:4" ht="99.95" customHeight="1" thickTop="1" thickBot="1" x14ac:dyDescent="0.3">
      <c r="A18" s="272" t="s">
        <v>139</v>
      </c>
      <c r="B18" s="272"/>
      <c r="C18" s="271" t="s">
        <v>198</v>
      </c>
      <c r="D18" s="271"/>
    </row>
    <row r="19" spans="1:4" ht="179.25" customHeight="1" thickTop="1" thickBot="1" x14ac:dyDescent="0.3">
      <c r="A19" s="272" t="s">
        <v>39</v>
      </c>
      <c r="B19" s="272"/>
      <c r="C19" s="271" t="s">
        <v>256</v>
      </c>
      <c r="D19" s="271"/>
    </row>
    <row r="20" spans="1:4" ht="60" customHeight="1" thickTop="1" x14ac:dyDescent="0.25">
      <c r="A20" s="115"/>
      <c r="B20" s="122"/>
      <c r="C20" s="122"/>
      <c r="D20" s="115"/>
    </row>
    <row r="21" spans="1:4" ht="60" customHeight="1" x14ac:dyDescent="0.25">
      <c r="A21" s="115"/>
      <c r="B21" s="122"/>
      <c r="C21" s="122"/>
      <c r="D21" s="115"/>
    </row>
    <row r="22" spans="1:4" ht="60" customHeight="1" x14ac:dyDescent="0.25">
      <c r="A22" s="115"/>
      <c r="B22" s="122"/>
      <c r="C22" s="122"/>
      <c r="D22" s="115"/>
    </row>
  </sheetData>
  <mergeCells count="19">
    <mergeCell ref="A14:B14"/>
    <mergeCell ref="C13:D13"/>
    <mergeCell ref="C14:D14"/>
    <mergeCell ref="A9:D9"/>
    <mergeCell ref="C15:D15"/>
    <mergeCell ref="A15:B15"/>
    <mergeCell ref="A1:D1"/>
    <mergeCell ref="A6:A7"/>
    <mergeCell ref="A3:D3"/>
    <mergeCell ref="A11:D11"/>
    <mergeCell ref="A13:B13"/>
    <mergeCell ref="C17:D17"/>
    <mergeCell ref="C18:D18"/>
    <mergeCell ref="A16:B16"/>
    <mergeCell ref="A19:B19"/>
    <mergeCell ref="C19:D19"/>
    <mergeCell ref="C16:D16"/>
    <mergeCell ref="A17:B17"/>
    <mergeCell ref="A18:B18"/>
  </mergeCells>
  <pageMargins left="0.7" right="0.7" top="0.75" bottom="0.75" header="0.3" footer="0.3"/>
  <pageSetup paperSize="9" scale="48"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66"/>
    <pageSetUpPr fitToPage="1"/>
  </sheetPr>
  <dimension ref="A1:AC17"/>
  <sheetViews>
    <sheetView view="pageBreakPreview" topLeftCell="A6" zoomScaleSheetLayoutView="100" workbookViewId="0">
      <selection activeCell="I16" sqref="I16"/>
    </sheetView>
  </sheetViews>
  <sheetFormatPr baseColWidth="10" defaultColWidth="11.42578125" defaultRowHeight="60" customHeight="1" x14ac:dyDescent="0.25"/>
  <cols>
    <col min="1" max="1" width="50.7109375" style="114" customWidth="1"/>
    <col min="2" max="3" width="11.42578125" style="114"/>
    <col min="4" max="4" width="50.7109375" style="114" customWidth="1"/>
    <col min="5" max="8" width="13.7109375" style="114" customWidth="1"/>
    <col min="9" max="16384" width="11.42578125" style="114"/>
  </cols>
  <sheetData>
    <row r="1" spans="1:29" ht="30" customHeight="1" x14ac:dyDescent="0.25">
      <c r="A1" s="278" t="s">
        <v>242</v>
      </c>
      <c r="B1" s="278"/>
      <c r="C1" s="278"/>
      <c r="D1" s="278"/>
      <c r="E1" s="278"/>
      <c r="F1" s="278"/>
      <c r="G1" s="278"/>
      <c r="H1" s="278"/>
    </row>
    <row r="2" spans="1:29" ht="15" customHeight="1" thickBot="1" x14ac:dyDescent="0.3">
      <c r="A2" s="115"/>
      <c r="B2" s="115"/>
      <c r="C2" s="115"/>
      <c r="D2" s="115"/>
      <c r="E2" s="115"/>
      <c r="F2" s="115"/>
      <c r="G2" s="115"/>
      <c r="H2" s="115"/>
    </row>
    <row r="3" spans="1:29" s="127" customFormat="1" ht="30" customHeight="1" thickTop="1" thickBot="1" x14ac:dyDescent="0.3">
      <c r="A3" s="279" t="s">
        <v>240</v>
      </c>
      <c r="B3" s="279"/>
      <c r="C3" s="279"/>
      <c r="D3" s="279"/>
      <c r="E3" s="279"/>
      <c r="F3" s="279"/>
      <c r="G3" s="279"/>
      <c r="H3" s="279"/>
      <c r="I3" s="126"/>
      <c r="J3" s="126"/>
      <c r="K3" s="126"/>
      <c r="L3" s="126"/>
      <c r="M3" s="126"/>
      <c r="N3" s="126"/>
      <c r="O3" s="126"/>
      <c r="P3" s="126"/>
      <c r="Q3" s="126"/>
      <c r="R3" s="126"/>
      <c r="S3" s="126"/>
      <c r="T3" s="126"/>
      <c r="U3" s="126"/>
      <c r="V3" s="126"/>
      <c r="W3" s="126"/>
      <c r="X3" s="126"/>
      <c r="Y3" s="126"/>
      <c r="Z3" s="126"/>
      <c r="AA3" s="126"/>
      <c r="AB3" s="126"/>
      <c r="AC3" s="126"/>
    </row>
    <row r="4" spans="1:29" s="127" customFormat="1" ht="50.1" customHeight="1" thickTop="1" thickBot="1" x14ac:dyDescent="0.3">
      <c r="A4" s="128"/>
      <c r="B4" s="128"/>
      <c r="C4" s="128"/>
      <c r="D4" s="128"/>
      <c r="E4" s="128"/>
      <c r="F4" s="128"/>
      <c r="G4" s="128"/>
      <c r="H4" s="128"/>
      <c r="I4" s="126"/>
      <c r="J4" s="126"/>
      <c r="K4" s="126"/>
      <c r="L4" s="126"/>
      <c r="M4" s="126"/>
      <c r="N4" s="126"/>
      <c r="O4" s="126"/>
      <c r="P4" s="126"/>
      <c r="Q4" s="126"/>
      <c r="R4" s="126"/>
      <c r="S4" s="126"/>
      <c r="T4" s="126"/>
      <c r="U4" s="126"/>
      <c r="V4" s="126"/>
      <c r="W4" s="126"/>
      <c r="X4" s="126"/>
      <c r="Y4" s="126"/>
      <c r="Z4" s="126"/>
      <c r="AA4" s="126"/>
      <c r="AB4" s="126"/>
      <c r="AC4" s="126"/>
    </row>
    <row r="5" spans="1:29" ht="30" customHeight="1" thickTop="1" thickBot="1" x14ac:dyDescent="0.3">
      <c r="A5" s="131" t="s">
        <v>80</v>
      </c>
      <c r="B5" s="131" t="s">
        <v>78</v>
      </c>
      <c r="C5" s="131" t="s">
        <v>79</v>
      </c>
      <c r="D5" s="131" t="s">
        <v>81</v>
      </c>
      <c r="E5" s="281" t="s">
        <v>155</v>
      </c>
      <c r="F5" s="281"/>
      <c r="G5" s="281"/>
      <c r="H5" s="281"/>
      <c r="I5" s="115"/>
      <c r="J5" s="115"/>
      <c r="K5" s="115"/>
      <c r="L5" s="115"/>
      <c r="M5" s="115"/>
      <c r="N5" s="115"/>
      <c r="O5" s="115"/>
      <c r="P5" s="115"/>
      <c r="Q5" s="115"/>
      <c r="R5" s="115"/>
      <c r="S5" s="115"/>
      <c r="T5" s="115"/>
      <c r="U5" s="115"/>
      <c r="V5" s="115"/>
      <c r="W5" s="115"/>
      <c r="X5" s="115"/>
      <c r="Y5" s="115"/>
      <c r="Z5" s="115"/>
      <c r="AA5" s="115"/>
      <c r="AB5" s="115"/>
      <c r="AC5" s="115"/>
    </row>
    <row r="6" spans="1:29" ht="99.75" customHeight="1" thickTop="1" thickBot="1" x14ac:dyDescent="0.3">
      <c r="A6" s="129" t="s">
        <v>229</v>
      </c>
      <c r="B6" s="262"/>
      <c r="C6" s="262"/>
      <c r="D6" s="263"/>
      <c r="E6" s="280" t="s">
        <v>156</v>
      </c>
      <c r="F6" s="280"/>
      <c r="G6" s="280"/>
      <c r="H6" s="280"/>
      <c r="I6" s="124"/>
      <c r="J6" s="125"/>
      <c r="K6" s="125"/>
      <c r="L6" s="115"/>
      <c r="M6" s="115"/>
      <c r="N6" s="115"/>
      <c r="O6" s="115"/>
      <c r="P6" s="115"/>
      <c r="Q6" s="115"/>
      <c r="R6" s="115"/>
      <c r="S6" s="115"/>
      <c r="T6" s="115"/>
      <c r="U6" s="115"/>
      <c r="V6" s="115"/>
      <c r="W6" s="115"/>
      <c r="X6" s="115"/>
      <c r="Y6" s="115"/>
      <c r="Z6" s="115"/>
      <c r="AA6" s="115"/>
      <c r="AB6" s="115"/>
      <c r="AC6" s="115"/>
    </row>
    <row r="7" spans="1:29" ht="99.95" customHeight="1" thickTop="1" thickBot="1" x14ac:dyDescent="0.3">
      <c r="A7" s="129" t="s">
        <v>230</v>
      </c>
      <c r="B7" s="262"/>
      <c r="C7" s="262"/>
      <c r="D7" s="130"/>
      <c r="E7" s="282" t="s">
        <v>156</v>
      </c>
      <c r="F7" s="282"/>
      <c r="G7" s="282"/>
      <c r="H7" s="282"/>
      <c r="I7" s="124"/>
      <c r="J7" s="125"/>
      <c r="K7" s="125"/>
      <c r="L7" s="115"/>
      <c r="M7" s="115"/>
      <c r="N7" s="115"/>
      <c r="O7" s="115"/>
      <c r="P7" s="115"/>
      <c r="Q7" s="115"/>
      <c r="R7" s="115"/>
      <c r="S7" s="115"/>
      <c r="T7" s="115"/>
      <c r="U7" s="115"/>
      <c r="V7" s="115"/>
      <c r="W7" s="115"/>
      <c r="X7" s="115"/>
      <c r="Y7" s="115"/>
      <c r="Z7" s="115"/>
      <c r="AA7" s="115"/>
      <c r="AB7" s="115"/>
      <c r="AC7" s="115"/>
    </row>
    <row r="8" spans="1:29" ht="99.95" customHeight="1" thickTop="1" thickBot="1" x14ac:dyDescent="0.3">
      <c r="A8" s="129" t="s">
        <v>231</v>
      </c>
      <c r="B8" s="262"/>
      <c r="C8" s="262"/>
      <c r="D8" s="263"/>
      <c r="E8" s="280" t="s">
        <v>158</v>
      </c>
      <c r="F8" s="280"/>
      <c r="G8" s="280"/>
      <c r="H8" s="280"/>
      <c r="I8" s="124"/>
      <c r="J8" s="125"/>
      <c r="K8" s="125"/>
      <c r="L8" s="115"/>
      <c r="M8" s="115"/>
      <c r="N8" s="115"/>
      <c r="O8" s="115"/>
      <c r="P8" s="115"/>
      <c r="Q8" s="115"/>
      <c r="R8" s="115"/>
      <c r="S8" s="115"/>
      <c r="T8" s="115"/>
      <c r="U8" s="115"/>
      <c r="V8" s="115"/>
      <c r="W8" s="115"/>
      <c r="X8" s="115"/>
      <c r="Y8" s="115"/>
      <c r="Z8" s="115"/>
      <c r="AA8" s="115"/>
      <c r="AB8" s="115"/>
      <c r="AC8" s="115"/>
    </row>
    <row r="9" spans="1:29" ht="99.95" customHeight="1" thickTop="1" thickBot="1" x14ac:dyDescent="0.3">
      <c r="A9" s="129" t="s">
        <v>232</v>
      </c>
      <c r="B9" s="262"/>
      <c r="C9" s="262"/>
      <c r="D9" s="130"/>
      <c r="E9" s="280" t="s">
        <v>159</v>
      </c>
      <c r="F9" s="280"/>
      <c r="G9" s="280"/>
      <c r="H9" s="280"/>
      <c r="I9" s="124"/>
      <c r="J9" s="125"/>
      <c r="K9" s="125"/>
      <c r="L9" s="115"/>
      <c r="M9" s="115"/>
      <c r="N9" s="115"/>
      <c r="O9" s="115"/>
      <c r="P9" s="115"/>
      <c r="Q9" s="115"/>
      <c r="R9" s="115"/>
      <c r="S9" s="115"/>
      <c r="T9" s="115"/>
      <c r="U9" s="115"/>
      <c r="V9" s="115"/>
      <c r="W9" s="115"/>
      <c r="X9" s="115"/>
      <c r="Y9" s="115"/>
      <c r="Z9" s="115"/>
      <c r="AA9" s="115"/>
      <c r="AB9" s="115"/>
      <c r="AC9" s="115"/>
    </row>
    <row r="10" spans="1:29" ht="99.95" customHeight="1" thickTop="1" thickBot="1" x14ac:dyDescent="0.3">
      <c r="A10" s="129" t="s">
        <v>255</v>
      </c>
      <c r="B10" s="262"/>
      <c r="C10" s="262"/>
      <c r="D10" s="263"/>
      <c r="E10" s="280" t="s">
        <v>160</v>
      </c>
      <c r="F10" s="280"/>
      <c r="G10" s="280"/>
      <c r="H10" s="280"/>
      <c r="I10" s="115"/>
      <c r="J10" s="115"/>
      <c r="K10" s="115"/>
      <c r="L10" s="115"/>
      <c r="M10" s="115"/>
      <c r="N10" s="115"/>
      <c r="O10" s="115"/>
      <c r="P10" s="115"/>
      <c r="Q10" s="115"/>
      <c r="R10" s="115"/>
      <c r="S10" s="115"/>
      <c r="T10" s="115"/>
      <c r="U10" s="115"/>
      <c r="V10" s="115"/>
      <c r="W10" s="115"/>
      <c r="X10" s="115"/>
      <c r="Y10" s="115"/>
      <c r="Z10" s="115"/>
      <c r="AA10" s="115"/>
      <c r="AB10" s="115"/>
      <c r="AC10" s="115"/>
    </row>
    <row r="11" spans="1:29" ht="99.95" customHeight="1" thickTop="1" thickBot="1" x14ac:dyDescent="0.3">
      <c r="A11" s="129" t="s">
        <v>233</v>
      </c>
      <c r="B11" s="262"/>
      <c r="C11" s="262"/>
      <c r="D11" s="263"/>
      <c r="E11" s="280" t="s">
        <v>157</v>
      </c>
      <c r="F11" s="280"/>
      <c r="G11" s="280"/>
      <c r="H11" s="280"/>
      <c r="I11" s="115"/>
      <c r="J11" s="115"/>
      <c r="K11" s="115"/>
      <c r="L11" s="115"/>
      <c r="M11" s="115"/>
      <c r="N11" s="115"/>
      <c r="O11" s="115"/>
      <c r="P11" s="115"/>
      <c r="Q11" s="115"/>
      <c r="R11" s="115"/>
      <c r="S11" s="115"/>
      <c r="T11" s="115"/>
      <c r="U11" s="115"/>
      <c r="V11" s="115"/>
      <c r="W11" s="115"/>
      <c r="X11" s="115"/>
      <c r="Y11" s="115"/>
      <c r="Z11" s="115"/>
      <c r="AA11" s="115"/>
      <c r="AB11" s="115"/>
      <c r="AC11" s="115"/>
    </row>
    <row r="12" spans="1:29" ht="99.95" customHeight="1" thickTop="1" thickBot="1" x14ac:dyDescent="0.3">
      <c r="A12" s="129" t="s">
        <v>234</v>
      </c>
      <c r="B12" s="262"/>
      <c r="C12" s="262"/>
      <c r="D12" s="130"/>
      <c r="E12" s="280" t="s">
        <v>157</v>
      </c>
      <c r="F12" s="280"/>
      <c r="G12" s="280"/>
      <c r="H12" s="280"/>
      <c r="I12" s="115"/>
      <c r="J12" s="115"/>
      <c r="K12" s="115"/>
      <c r="L12" s="115"/>
      <c r="M12" s="115"/>
      <c r="N12" s="115"/>
      <c r="O12" s="115"/>
      <c r="P12" s="115"/>
      <c r="Q12" s="115"/>
      <c r="R12" s="115"/>
      <c r="S12" s="115"/>
      <c r="T12" s="115"/>
      <c r="U12" s="115"/>
      <c r="V12" s="115"/>
      <c r="W12" s="115"/>
      <c r="X12" s="115"/>
      <c r="Y12" s="115"/>
      <c r="Z12" s="115"/>
      <c r="AA12" s="115"/>
      <c r="AB12" s="115"/>
      <c r="AC12" s="115"/>
    </row>
    <row r="13" spans="1:29" ht="99.95" customHeight="1" thickTop="1" thickBot="1" x14ac:dyDescent="0.3">
      <c r="A13" s="129" t="s">
        <v>235</v>
      </c>
      <c r="B13" s="262"/>
      <c r="C13" s="262"/>
      <c r="D13" s="130"/>
      <c r="E13" s="280" t="s">
        <v>157</v>
      </c>
      <c r="F13" s="280"/>
      <c r="G13" s="280"/>
      <c r="H13" s="280"/>
      <c r="I13" s="115"/>
      <c r="J13" s="115"/>
      <c r="K13" s="115"/>
      <c r="L13" s="115"/>
      <c r="M13" s="115"/>
      <c r="N13" s="115"/>
      <c r="O13" s="115"/>
      <c r="P13" s="115"/>
      <c r="Q13" s="115"/>
      <c r="R13" s="115"/>
      <c r="S13" s="115"/>
      <c r="T13" s="115"/>
      <c r="U13" s="115"/>
      <c r="V13" s="115"/>
      <c r="W13" s="115"/>
      <c r="X13" s="115"/>
      <c r="Y13" s="115"/>
      <c r="Z13" s="115"/>
      <c r="AA13" s="115"/>
      <c r="AB13" s="115"/>
      <c r="AC13" s="115"/>
    </row>
    <row r="14" spans="1:29" ht="99.95" customHeight="1" thickTop="1" thickBot="1" x14ac:dyDescent="0.3">
      <c r="A14" s="129" t="s">
        <v>253</v>
      </c>
      <c r="B14" s="262"/>
      <c r="C14" s="262"/>
      <c r="D14" s="130"/>
      <c r="E14" s="283" t="s">
        <v>157</v>
      </c>
      <c r="F14" s="284"/>
      <c r="G14" s="284"/>
      <c r="H14" s="285"/>
      <c r="I14" s="115"/>
      <c r="J14" s="115"/>
      <c r="K14" s="115"/>
      <c r="L14" s="115"/>
      <c r="M14" s="115"/>
      <c r="N14" s="115"/>
      <c r="O14" s="115"/>
      <c r="P14" s="115"/>
      <c r="Q14" s="115"/>
      <c r="R14" s="115"/>
      <c r="S14" s="115"/>
      <c r="T14" s="115"/>
      <c r="U14" s="115"/>
      <c r="V14" s="115"/>
      <c r="W14" s="115"/>
      <c r="X14" s="115"/>
      <c r="Y14" s="115"/>
      <c r="Z14" s="115"/>
      <c r="AA14" s="115"/>
      <c r="AB14" s="115"/>
      <c r="AC14" s="115"/>
    </row>
    <row r="15" spans="1:29" ht="99.95" customHeight="1" thickTop="1" thickBot="1" x14ac:dyDescent="0.3">
      <c r="A15" s="129" t="s">
        <v>254</v>
      </c>
      <c r="B15" s="262"/>
      <c r="C15" s="262"/>
      <c r="D15" s="129"/>
      <c r="E15" s="280" t="s">
        <v>157</v>
      </c>
      <c r="F15" s="280"/>
      <c r="G15" s="280"/>
      <c r="H15" s="280"/>
      <c r="I15" s="115"/>
      <c r="J15" s="115"/>
      <c r="K15" s="115"/>
      <c r="L15" s="115"/>
      <c r="M15" s="115"/>
      <c r="N15" s="115"/>
      <c r="O15" s="115"/>
      <c r="P15" s="115"/>
      <c r="Q15" s="115"/>
      <c r="R15" s="115"/>
      <c r="S15" s="115"/>
      <c r="T15" s="115"/>
      <c r="U15" s="115"/>
      <c r="V15" s="115"/>
      <c r="W15" s="115"/>
      <c r="X15" s="115"/>
      <c r="Y15" s="115"/>
      <c r="Z15" s="115"/>
      <c r="AA15" s="115"/>
      <c r="AB15" s="115"/>
      <c r="AC15" s="115"/>
    </row>
    <row r="16" spans="1:29" ht="99.95" customHeight="1" thickTop="1" thickBot="1" x14ac:dyDescent="0.3">
      <c r="A16" s="129" t="s">
        <v>236</v>
      </c>
      <c r="B16" s="262"/>
      <c r="C16" s="262"/>
      <c r="D16" s="263"/>
      <c r="E16" s="280" t="s">
        <v>157</v>
      </c>
      <c r="F16" s="280"/>
      <c r="G16" s="280"/>
      <c r="H16" s="280"/>
      <c r="I16" s="115"/>
      <c r="J16" s="115"/>
      <c r="K16" s="115"/>
      <c r="L16" s="115"/>
      <c r="M16" s="115"/>
      <c r="N16" s="115"/>
      <c r="O16" s="115"/>
      <c r="P16" s="115"/>
      <c r="Q16" s="115"/>
      <c r="R16" s="115"/>
      <c r="S16" s="115"/>
      <c r="T16" s="115"/>
      <c r="U16" s="115"/>
      <c r="V16" s="115"/>
      <c r="W16" s="115"/>
      <c r="X16" s="115"/>
      <c r="Y16" s="115"/>
      <c r="Z16" s="115"/>
      <c r="AA16" s="115"/>
      <c r="AB16" s="115"/>
      <c r="AC16" s="115"/>
    </row>
    <row r="17" ht="60" customHeight="1" thickTop="1" x14ac:dyDescent="0.25"/>
  </sheetData>
  <mergeCells count="14">
    <mergeCell ref="A1:H1"/>
    <mergeCell ref="A3:H3"/>
    <mergeCell ref="E6:H6"/>
    <mergeCell ref="E15:H15"/>
    <mergeCell ref="E16:H16"/>
    <mergeCell ref="E5:H5"/>
    <mergeCell ref="E8:H8"/>
    <mergeCell ref="E10:H10"/>
    <mergeCell ref="E9:H9"/>
    <mergeCell ref="E11:H11"/>
    <mergeCell ref="E7:H7"/>
    <mergeCell ref="E12:H12"/>
    <mergeCell ref="E13:H13"/>
    <mergeCell ref="E14:H14"/>
  </mergeCells>
  <printOptions horizontalCentered="1"/>
  <pageMargins left="0.59055118110236227" right="0.59055118110236227" top="0.59055118110236227" bottom="0.59055118110236227" header="0" footer="0"/>
  <pageSetup paperSize="9" scale="50" fitToHeight="0" orientation="portrait" r:id="rId1"/>
  <colBreaks count="1" manualBreakCount="1">
    <brk id="8"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66"/>
    <pageSetUpPr fitToPage="1"/>
  </sheetPr>
  <dimension ref="A1:EK246"/>
  <sheetViews>
    <sheetView view="pageBreakPreview" zoomScale="115" zoomScaleNormal="80" zoomScaleSheetLayoutView="115" workbookViewId="0">
      <selection activeCell="A165" sqref="A165"/>
    </sheetView>
  </sheetViews>
  <sheetFormatPr baseColWidth="10" defaultColWidth="11.42578125" defaultRowHeight="30" customHeight="1" thickTop="1" thickBottom="1" x14ac:dyDescent="0.3"/>
  <cols>
    <col min="1" max="1" width="69" style="59" customWidth="1"/>
    <col min="2" max="7" width="15.7109375" style="59" customWidth="1"/>
    <col min="8" max="8" width="15.7109375" style="192" customWidth="1"/>
    <col min="9" max="9" width="16" style="197" customWidth="1"/>
    <col min="10" max="10" width="35.7109375" style="197" customWidth="1"/>
    <col min="11" max="11" width="8" style="197" customWidth="1"/>
    <col min="12" max="12" width="24.140625" style="197" customWidth="1"/>
    <col min="13" max="141" width="11.42578125" style="197"/>
    <col min="142" max="16384" width="11.42578125" style="59"/>
  </cols>
  <sheetData>
    <row r="1" spans="1:141" ht="30" customHeight="1" thickTop="1" thickBot="1" x14ac:dyDescent="0.3">
      <c r="A1" s="304" t="s">
        <v>242</v>
      </c>
      <c r="B1" s="304"/>
      <c r="C1" s="304"/>
      <c r="D1" s="304"/>
      <c r="E1" s="304"/>
      <c r="F1" s="304"/>
      <c r="G1" s="304"/>
      <c r="H1" s="304"/>
      <c r="I1" s="196"/>
    </row>
    <row r="2" spans="1:141" ht="15" customHeight="1" thickTop="1" thickBot="1" x14ac:dyDescent="0.3">
      <c r="A2" s="81"/>
      <c r="B2" s="81"/>
      <c r="C2" s="81"/>
      <c r="D2" s="81"/>
      <c r="E2" s="81"/>
      <c r="F2" s="81"/>
      <c r="G2" s="81"/>
      <c r="H2" s="178"/>
      <c r="I2" s="196"/>
    </row>
    <row r="3" spans="1:141" ht="30" customHeight="1" thickTop="1" thickBot="1" x14ac:dyDescent="0.3">
      <c r="A3" s="312" t="s">
        <v>82</v>
      </c>
      <c r="B3" s="312"/>
      <c r="C3" s="312"/>
      <c r="D3" s="312"/>
      <c r="E3" s="312"/>
      <c r="F3" s="312"/>
      <c r="G3" s="312"/>
      <c r="H3" s="312"/>
      <c r="I3" s="198"/>
    </row>
    <row r="4" spans="1:141" s="61" customFormat="1" ht="14.25" customHeight="1" thickTop="1" thickBot="1" x14ac:dyDescent="0.3">
      <c r="A4" s="60"/>
      <c r="B4" s="60"/>
      <c r="C4" s="60"/>
      <c r="D4" s="60"/>
      <c r="E4" s="60"/>
      <c r="F4" s="60"/>
      <c r="G4" s="60"/>
      <c r="H4" s="184"/>
      <c r="I4" s="199"/>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0"/>
      <c r="EB4" s="200"/>
      <c r="EC4" s="200"/>
      <c r="ED4" s="200"/>
      <c r="EE4" s="200"/>
      <c r="EF4" s="200"/>
      <c r="EG4" s="200"/>
      <c r="EH4" s="200"/>
      <c r="EI4" s="200"/>
      <c r="EJ4" s="200"/>
      <c r="EK4" s="200"/>
    </row>
    <row r="5" spans="1:141" s="61" customFormat="1" ht="30" customHeight="1" thickTop="1" thickBot="1" x14ac:dyDescent="0.3">
      <c r="A5" s="287" t="s">
        <v>114</v>
      </c>
      <c r="B5" s="287"/>
      <c r="C5" s="287"/>
      <c r="D5" s="287"/>
      <c r="E5" s="287"/>
      <c r="F5" s="287"/>
      <c r="G5" s="287"/>
      <c r="H5" s="287"/>
      <c r="I5" s="199"/>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c r="CA5" s="200"/>
      <c r="CB5" s="200"/>
      <c r="CC5" s="200"/>
      <c r="CD5" s="200"/>
      <c r="CE5" s="200"/>
      <c r="CF5" s="200"/>
      <c r="CG5" s="200"/>
      <c r="CH5" s="200"/>
      <c r="CI5" s="200"/>
      <c r="CJ5" s="200"/>
      <c r="CK5" s="200"/>
      <c r="CL5" s="200"/>
      <c r="CM5" s="200"/>
      <c r="CN5" s="200"/>
      <c r="CO5" s="200"/>
      <c r="CP5" s="200"/>
      <c r="CQ5" s="200"/>
      <c r="CR5" s="200"/>
      <c r="CS5" s="200"/>
      <c r="CT5" s="200"/>
      <c r="CU5" s="200"/>
      <c r="CV5" s="200"/>
      <c r="CW5" s="200"/>
      <c r="CX5" s="200"/>
      <c r="CY5" s="200"/>
      <c r="CZ5" s="200"/>
      <c r="DA5" s="200"/>
      <c r="DB5" s="200"/>
      <c r="DC5" s="200"/>
      <c r="DD5" s="200"/>
      <c r="DE5" s="200"/>
      <c r="DF5" s="200"/>
      <c r="DG5" s="200"/>
      <c r="DH5" s="200"/>
      <c r="DI5" s="200"/>
      <c r="DJ5" s="200"/>
      <c r="DK5" s="200"/>
      <c r="DL5" s="200"/>
      <c r="DM5" s="200"/>
      <c r="DN5" s="200"/>
      <c r="DO5" s="200"/>
      <c r="DP5" s="200"/>
      <c r="DQ5" s="200"/>
      <c r="DR5" s="200"/>
      <c r="DS5" s="200"/>
      <c r="DT5" s="200"/>
      <c r="DU5" s="200"/>
      <c r="DV5" s="200"/>
      <c r="DW5" s="200"/>
      <c r="DX5" s="200"/>
      <c r="DY5" s="200"/>
      <c r="DZ5" s="200"/>
      <c r="EA5" s="200"/>
      <c r="EB5" s="200"/>
      <c r="EC5" s="200"/>
      <c r="ED5" s="200"/>
      <c r="EE5" s="200"/>
      <c r="EF5" s="200"/>
      <c r="EG5" s="200"/>
      <c r="EH5" s="200"/>
      <c r="EI5" s="200"/>
      <c r="EJ5" s="200"/>
      <c r="EK5" s="200"/>
    </row>
    <row r="6" spans="1:141" s="61" customFormat="1" ht="9.9499999999999993" customHeight="1" thickTop="1" thickBot="1" x14ac:dyDescent="0.3">
      <c r="A6" s="60"/>
      <c r="B6" s="60"/>
      <c r="C6" s="60"/>
      <c r="D6" s="60"/>
      <c r="E6" s="60"/>
      <c r="F6" s="60"/>
      <c r="G6" s="60"/>
      <c r="H6" s="184"/>
      <c r="I6" s="199"/>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0"/>
      <c r="BA6" s="200"/>
      <c r="BB6" s="200"/>
      <c r="BC6" s="200"/>
      <c r="BD6" s="200"/>
      <c r="BE6" s="200"/>
      <c r="BF6" s="200"/>
      <c r="BG6" s="200"/>
      <c r="BH6" s="200"/>
      <c r="BI6" s="200"/>
      <c r="BJ6" s="200"/>
      <c r="BK6" s="200"/>
      <c r="BL6" s="200"/>
      <c r="BM6" s="200"/>
      <c r="BN6" s="200"/>
      <c r="BO6" s="200"/>
      <c r="BP6" s="200"/>
      <c r="BQ6" s="200"/>
      <c r="BR6" s="200"/>
      <c r="BS6" s="200"/>
      <c r="BT6" s="200"/>
      <c r="BU6" s="200"/>
      <c r="BV6" s="200"/>
      <c r="BW6" s="200"/>
      <c r="BX6" s="200"/>
      <c r="BY6" s="200"/>
      <c r="BZ6" s="200"/>
      <c r="CA6" s="200"/>
      <c r="CB6" s="200"/>
      <c r="CC6" s="200"/>
      <c r="CD6" s="200"/>
      <c r="CE6" s="200"/>
      <c r="CF6" s="200"/>
      <c r="CG6" s="200"/>
      <c r="CH6" s="200"/>
      <c r="CI6" s="200"/>
      <c r="CJ6" s="200"/>
      <c r="CK6" s="200"/>
      <c r="CL6" s="200"/>
      <c r="CM6" s="200"/>
      <c r="CN6" s="200"/>
      <c r="CO6" s="200"/>
      <c r="CP6" s="200"/>
      <c r="CQ6" s="200"/>
      <c r="CR6" s="200"/>
      <c r="CS6" s="200"/>
      <c r="CT6" s="200"/>
      <c r="CU6" s="200"/>
      <c r="CV6" s="200"/>
      <c r="CW6" s="200"/>
      <c r="CX6" s="200"/>
      <c r="CY6" s="200"/>
      <c r="CZ6" s="200"/>
      <c r="DA6" s="200"/>
      <c r="DB6" s="200"/>
      <c r="DC6" s="200"/>
      <c r="DD6" s="200"/>
      <c r="DE6" s="200"/>
      <c r="DF6" s="200"/>
      <c r="DG6" s="200"/>
      <c r="DH6" s="200"/>
      <c r="DI6" s="200"/>
      <c r="DJ6" s="200"/>
      <c r="DK6" s="200"/>
      <c r="DL6" s="200"/>
      <c r="DM6" s="200"/>
      <c r="DN6" s="200"/>
      <c r="DO6" s="200"/>
      <c r="DP6" s="200"/>
      <c r="DQ6" s="200"/>
      <c r="DR6" s="200"/>
      <c r="DS6" s="200"/>
      <c r="DT6" s="200"/>
      <c r="DU6" s="200"/>
      <c r="DV6" s="200"/>
      <c r="DW6" s="200"/>
      <c r="DX6" s="200"/>
      <c r="DY6" s="200"/>
      <c r="DZ6" s="200"/>
      <c r="EA6" s="200"/>
      <c r="EB6" s="200"/>
      <c r="EC6" s="200"/>
      <c r="ED6" s="200"/>
      <c r="EE6" s="200"/>
      <c r="EF6" s="200"/>
      <c r="EG6" s="200"/>
      <c r="EH6" s="200"/>
      <c r="EI6" s="200"/>
      <c r="EJ6" s="200"/>
      <c r="EK6" s="200"/>
    </row>
    <row r="7" spans="1:141" ht="30" customHeight="1" thickTop="1" thickBot="1" x14ac:dyDescent="0.3">
      <c r="A7" s="289" t="s">
        <v>44</v>
      </c>
      <c r="B7" s="289"/>
      <c r="C7" s="289"/>
      <c r="D7" s="289"/>
      <c r="E7" s="289"/>
      <c r="F7" s="289"/>
      <c r="G7" s="289"/>
      <c r="H7" s="289"/>
      <c r="I7" s="201"/>
    </row>
    <row r="8" spans="1:141" ht="66.75" customHeight="1" thickTop="1" thickBot="1" x14ac:dyDescent="0.3">
      <c r="A8" s="288" t="s">
        <v>0</v>
      </c>
      <c r="B8" s="94" t="s">
        <v>75</v>
      </c>
      <c r="C8" s="94" t="s">
        <v>192</v>
      </c>
      <c r="D8" s="94" t="s">
        <v>129</v>
      </c>
      <c r="E8" s="94" t="s">
        <v>214</v>
      </c>
      <c r="F8" s="94" t="s">
        <v>71</v>
      </c>
      <c r="G8" s="94" t="s">
        <v>72</v>
      </c>
      <c r="H8" s="112" t="s">
        <v>73</v>
      </c>
      <c r="I8" s="201"/>
    </row>
    <row r="9" spans="1:141" ht="30" customHeight="1" thickTop="1" thickBot="1" x14ac:dyDescent="0.3">
      <c r="A9" s="288"/>
      <c r="B9" s="95" t="s">
        <v>4</v>
      </c>
      <c r="C9" s="94" t="s">
        <v>5</v>
      </c>
      <c r="D9" s="94" t="s">
        <v>8</v>
      </c>
      <c r="E9" s="94" t="s">
        <v>6</v>
      </c>
      <c r="F9" s="95" t="s">
        <v>7</v>
      </c>
      <c r="G9" s="95" t="s">
        <v>9</v>
      </c>
      <c r="H9" s="185" t="s">
        <v>10</v>
      </c>
      <c r="K9" s="202"/>
      <c r="L9" s="202"/>
    </row>
    <row r="10" spans="1:141" ht="30" customHeight="1" thickTop="1" thickBot="1" x14ac:dyDescent="0.3">
      <c r="A10" s="311" t="s">
        <v>202</v>
      </c>
      <c r="B10" s="311"/>
      <c r="C10" s="311"/>
      <c r="D10" s="311"/>
      <c r="E10" s="311"/>
      <c r="F10" s="93">
        <f>SUM(F11:F15)</f>
        <v>0</v>
      </c>
      <c r="G10" s="93">
        <f>SUM(G11:G15)</f>
        <v>0</v>
      </c>
      <c r="H10" s="186">
        <f>SUM(H11:H15)</f>
        <v>0</v>
      </c>
    </row>
    <row r="11" spans="1:141" ht="30" customHeight="1" thickTop="1" thickBot="1" x14ac:dyDescent="0.3">
      <c r="A11" s="90" t="s">
        <v>1</v>
      </c>
      <c r="B11" s="231"/>
      <c r="C11" s="232"/>
      <c r="D11" s="232"/>
      <c r="E11" s="231"/>
      <c r="F11" s="91">
        <f>+B11*C11*D11*E11</f>
        <v>0</v>
      </c>
      <c r="G11" s="92">
        <f>+F11*30</f>
        <v>0</v>
      </c>
      <c r="H11" s="187">
        <f>+F11/24</f>
        <v>0</v>
      </c>
      <c r="K11" s="203"/>
      <c r="L11" s="203"/>
    </row>
    <row r="12" spans="1:141" ht="30" customHeight="1" thickTop="1" thickBot="1" x14ac:dyDescent="0.3">
      <c r="A12" s="90" t="s">
        <v>2</v>
      </c>
      <c r="B12" s="231"/>
      <c r="C12" s="232"/>
      <c r="D12" s="232"/>
      <c r="E12" s="231"/>
      <c r="F12" s="91">
        <f>+B12*C12*D12*E12</f>
        <v>0</v>
      </c>
      <c r="G12" s="92">
        <f>+F12*30</f>
        <v>0</v>
      </c>
      <c r="H12" s="187">
        <f>+F12/24</f>
        <v>0</v>
      </c>
    </row>
    <row r="13" spans="1:141" ht="30" customHeight="1" thickTop="1" thickBot="1" x14ac:dyDescent="0.3">
      <c r="A13" s="90" t="s">
        <v>3</v>
      </c>
      <c r="B13" s="231"/>
      <c r="C13" s="232"/>
      <c r="D13" s="232"/>
      <c r="E13" s="231"/>
      <c r="F13" s="91">
        <f>+B13*C13*D13*E13</f>
        <v>0</v>
      </c>
      <c r="G13" s="92">
        <f>+F13*30</f>
        <v>0</v>
      </c>
      <c r="H13" s="187">
        <f>+F13/24</f>
        <v>0</v>
      </c>
    </row>
    <row r="14" spans="1:141" ht="30" customHeight="1" thickTop="1" thickBot="1" x14ac:dyDescent="0.3">
      <c r="A14" s="85" t="s">
        <v>213</v>
      </c>
      <c r="B14" s="231"/>
      <c r="C14" s="106">
        <v>1</v>
      </c>
      <c r="D14" s="106">
        <v>1</v>
      </c>
      <c r="E14" s="231"/>
      <c r="F14" s="91">
        <f>+B14*C14*D14*E14</f>
        <v>0</v>
      </c>
      <c r="G14" s="92">
        <f>+F14*30</f>
        <v>0</v>
      </c>
      <c r="H14" s="187">
        <f>+F14/24</f>
        <v>0</v>
      </c>
    </row>
    <row r="15" spans="1:141" ht="30" customHeight="1" thickTop="1" thickBot="1" x14ac:dyDescent="0.3">
      <c r="A15" s="90" t="s">
        <v>74</v>
      </c>
      <c r="B15" s="231"/>
      <c r="C15" s="232"/>
      <c r="D15" s="232"/>
      <c r="E15" s="231"/>
      <c r="F15" s="91">
        <f>+B15*D15*E15</f>
        <v>0</v>
      </c>
      <c r="G15" s="92">
        <f>+F15*30</f>
        <v>0</v>
      </c>
      <c r="H15" s="187">
        <f>+F15/24</f>
        <v>0</v>
      </c>
    </row>
    <row r="16" spans="1:141" ht="30" customHeight="1" thickTop="1" thickBot="1" x14ac:dyDescent="0.3">
      <c r="A16" s="311" t="s">
        <v>203</v>
      </c>
      <c r="B16" s="311"/>
      <c r="C16" s="311"/>
      <c r="D16" s="311"/>
      <c r="E16" s="311"/>
      <c r="F16" s="93">
        <f>SUM(F17:F20)</f>
        <v>0</v>
      </c>
      <c r="G16" s="93">
        <f>SUM(G17:G20)</f>
        <v>0</v>
      </c>
      <c r="H16" s="186">
        <f>SUM(H17:H20)</f>
        <v>0</v>
      </c>
    </row>
    <row r="17" spans="1:141" ht="30" customHeight="1" thickTop="1" thickBot="1" x14ac:dyDescent="0.3">
      <c r="A17" s="90" t="s">
        <v>1</v>
      </c>
      <c r="B17" s="231"/>
      <c r="C17" s="232"/>
      <c r="D17" s="232"/>
      <c r="E17" s="231"/>
      <c r="F17" s="91">
        <f>+B17*C17*D17*E17</f>
        <v>0</v>
      </c>
      <c r="G17" s="92">
        <f>+F17*30</f>
        <v>0</v>
      </c>
      <c r="H17" s="187">
        <f>+F17/24</f>
        <v>0</v>
      </c>
      <c r="K17" s="204"/>
      <c r="L17" s="205"/>
    </row>
    <row r="18" spans="1:141" ht="30" customHeight="1" thickTop="1" thickBot="1" x14ac:dyDescent="0.3">
      <c r="A18" s="90" t="s">
        <v>2</v>
      </c>
      <c r="B18" s="231"/>
      <c r="C18" s="232"/>
      <c r="D18" s="232"/>
      <c r="E18" s="231"/>
      <c r="F18" s="91">
        <f>+B18*C18*D18*E18</f>
        <v>0</v>
      </c>
      <c r="G18" s="92">
        <f>+F18*30</f>
        <v>0</v>
      </c>
      <c r="H18" s="187">
        <f>+F18/24</f>
        <v>0</v>
      </c>
      <c r="K18" s="204"/>
      <c r="L18" s="206"/>
    </row>
    <row r="19" spans="1:141" ht="30" customHeight="1" thickTop="1" thickBot="1" x14ac:dyDescent="0.3">
      <c r="A19" s="90" t="s">
        <v>3</v>
      </c>
      <c r="B19" s="231"/>
      <c r="C19" s="232"/>
      <c r="D19" s="232"/>
      <c r="E19" s="231"/>
      <c r="F19" s="91">
        <f>+B19*C19*D19*E19</f>
        <v>0</v>
      </c>
      <c r="G19" s="92">
        <f>+F19*30</f>
        <v>0</v>
      </c>
      <c r="H19" s="187">
        <f>+F19/24</f>
        <v>0</v>
      </c>
      <c r="K19" s="202"/>
      <c r="L19" s="207"/>
    </row>
    <row r="20" spans="1:141" ht="30" customHeight="1" thickTop="1" thickBot="1" x14ac:dyDescent="0.3">
      <c r="A20" s="90" t="s">
        <v>74</v>
      </c>
      <c r="B20" s="231"/>
      <c r="C20" s="232"/>
      <c r="D20" s="232"/>
      <c r="E20" s="231"/>
      <c r="F20" s="91">
        <f>+B20*D20*E20</f>
        <v>0</v>
      </c>
      <c r="G20" s="92">
        <f>+F20*30</f>
        <v>0</v>
      </c>
      <c r="H20" s="187">
        <f>+F20/24</f>
        <v>0</v>
      </c>
      <c r="K20" s="202"/>
      <c r="L20" s="207"/>
    </row>
    <row r="21" spans="1:141" ht="30" customHeight="1" thickTop="1" thickBot="1" x14ac:dyDescent="0.3">
      <c r="A21" s="308" t="s">
        <v>35</v>
      </c>
      <c r="B21" s="309"/>
      <c r="C21" s="309"/>
      <c r="D21" s="309"/>
      <c r="E21" s="310"/>
      <c r="F21" s="111">
        <f>+F10+F16</f>
        <v>0</v>
      </c>
      <c r="G21" s="111">
        <f>+G10+G16</f>
        <v>0</v>
      </c>
      <c r="H21" s="188">
        <f>+H10+H16</f>
        <v>0</v>
      </c>
      <c r="J21" s="208"/>
      <c r="K21" s="209"/>
    </row>
    <row r="22" spans="1:141" ht="60" customHeight="1" thickTop="1" thickBot="1" x14ac:dyDescent="0.3">
      <c r="A22" s="313" t="s">
        <v>219</v>
      </c>
      <c r="B22" s="313"/>
      <c r="C22" s="313"/>
      <c r="D22" s="313"/>
      <c r="E22" s="313"/>
      <c r="F22" s="313"/>
      <c r="G22" s="313"/>
      <c r="H22" s="313"/>
    </row>
    <row r="23" spans="1:141" ht="15" customHeight="1" thickTop="1" thickBot="1" x14ac:dyDescent="0.3">
      <c r="A23" s="314" t="str">
        <f>+CONCATENATE(" - En el ",A3," el consumo de oxígeno medicinal mensual (promedio) es de ",G21," m3 en situación crítica (Con Covid) y de ",G16," m3 en situaciones normales.")</f>
        <v xml:space="preserve"> - En el Hospital (Nombre de Hospital) el consumo de oxígeno medicinal mensual (promedio) es de 0 m3 en situación crítica (Con Covid) y de 0 m3 en situaciones normales.</v>
      </c>
      <c r="B23" s="314"/>
      <c r="C23" s="314"/>
      <c r="D23" s="314"/>
      <c r="E23" s="314"/>
      <c r="F23" s="314"/>
      <c r="G23" s="314"/>
      <c r="H23" s="314"/>
      <c r="I23" s="210"/>
    </row>
    <row r="24" spans="1:141" ht="9.9499999999999993" customHeight="1" thickTop="1" thickBot="1" x14ac:dyDescent="0.3">
      <c r="A24" s="315"/>
      <c r="B24" s="315"/>
      <c r="C24" s="61"/>
      <c r="D24" s="61"/>
      <c r="E24" s="61"/>
      <c r="F24" s="61"/>
      <c r="G24" s="61"/>
      <c r="H24" s="189"/>
      <c r="I24" s="200"/>
      <c r="J24" s="200"/>
      <c r="M24" s="200"/>
    </row>
    <row r="25" spans="1:141" ht="30" customHeight="1" thickTop="1" thickBot="1" x14ac:dyDescent="0.3">
      <c r="A25" s="82" t="s">
        <v>131</v>
      </c>
      <c r="B25" s="92">
        <f>+'Consumo proyectado'!$N$9</f>
        <v>0</v>
      </c>
      <c r="C25" s="61"/>
      <c r="D25" s="61"/>
      <c r="E25" s="61"/>
      <c r="F25" s="61"/>
      <c r="G25" s="61"/>
      <c r="H25" s="189"/>
      <c r="I25" s="200"/>
    </row>
    <row r="26" spans="1:141" ht="30" customHeight="1" thickTop="1" thickBot="1" x14ac:dyDescent="0.3">
      <c r="A26" s="82" t="s">
        <v>130</v>
      </c>
      <c r="B26" s="92">
        <f>'Consumo proyectado'!B25</f>
        <v>0</v>
      </c>
      <c r="C26" s="61"/>
      <c r="D26" s="61"/>
      <c r="E26" s="61"/>
      <c r="F26" s="61"/>
      <c r="G26" s="61"/>
      <c r="H26" s="189"/>
      <c r="I26" s="200"/>
    </row>
    <row r="27" spans="1:141" ht="30" customHeight="1" thickTop="1" thickBot="1" x14ac:dyDescent="0.3">
      <c r="A27" s="82" t="s">
        <v>132</v>
      </c>
      <c r="B27" s="92">
        <f>'Consumo proyectado'!B26</f>
        <v>0</v>
      </c>
      <c r="C27" s="61"/>
      <c r="D27" s="61"/>
      <c r="E27" s="61"/>
      <c r="F27" s="61"/>
      <c r="G27" s="61"/>
      <c r="H27" s="189"/>
      <c r="I27" s="200"/>
    </row>
    <row r="28" spans="1:141" ht="30" customHeight="1" thickTop="1" thickBot="1" x14ac:dyDescent="0.3">
      <c r="A28" s="82" t="s">
        <v>133</v>
      </c>
      <c r="B28" s="245">
        <f>'Consumo proyectado'!B27</f>
        <v>0</v>
      </c>
      <c r="C28" s="61"/>
      <c r="D28" s="61"/>
      <c r="E28" s="61"/>
      <c r="F28" s="61"/>
      <c r="G28" s="61"/>
      <c r="H28" s="189"/>
      <c r="I28" s="200"/>
    </row>
    <row r="29" spans="1:141" ht="15" customHeight="1" thickTop="1" thickBot="1" x14ac:dyDescent="0.3">
      <c r="A29" s="306" t="str">
        <f>'Consumo proyectado'!A28</f>
        <v>(*) Mayor consumo registrado/proyectado</v>
      </c>
      <c r="B29" s="306"/>
      <c r="C29" s="61"/>
      <c r="D29" s="61"/>
      <c r="E29" s="61"/>
      <c r="F29" s="61"/>
      <c r="G29" s="61"/>
      <c r="H29" s="189"/>
      <c r="I29" s="200"/>
    </row>
    <row r="30" spans="1:141" ht="69.95" customHeight="1" thickTop="1" thickBot="1" x14ac:dyDescent="0.3">
      <c r="G30" s="61"/>
      <c r="H30" s="189"/>
      <c r="I30" s="200"/>
    </row>
    <row r="31" spans="1:141" ht="15" customHeight="1" thickTop="1" thickBot="1" x14ac:dyDescent="0.3">
      <c r="A31" s="62"/>
      <c r="B31" s="62"/>
      <c r="C31" s="62"/>
      <c r="D31" s="62"/>
      <c r="E31" s="62"/>
      <c r="F31" s="62"/>
      <c r="G31" s="61"/>
      <c r="H31" s="189"/>
      <c r="I31" s="200"/>
    </row>
    <row r="32" spans="1:141" s="61" customFormat="1" ht="30" customHeight="1" thickTop="1" thickBot="1" x14ac:dyDescent="0.3">
      <c r="A32" s="287" t="s">
        <v>150</v>
      </c>
      <c r="B32" s="287"/>
      <c r="C32" s="287"/>
      <c r="D32" s="287"/>
      <c r="E32" s="287"/>
      <c r="F32" s="287"/>
      <c r="G32" s="287"/>
      <c r="H32" s="287"/>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c r="BS32" s="200"/>
      <c r="BT32" s="200"/>
      <c r="BU32" s="200"/>
      <c r="BV32" s="200"/>
      <c r="BW32" s="200"/>
      <c r="BX32" s="200"/>
      <c r="BY32" s="200"/>
      <c r="BZ32" s="200"/>
      <c r="CA32" s="200"/>
      <c r="CB32" s="200"/>
      <c r="CC32" s="200"/>
      <c r="CD32" s="200"/>
      <c r="CE32" s="200"/>
      <c r="CF32" s="200"/>
      <c r="CG32" s="200"/>
      <c r="CH32" s="200"/>
      <c r="CI32" s="200"/>
      <c r="CJ32" s="200"/>
      <c r="CK32" s="200"/>
      <c r="CL32" s="200"/>
      <c r="CM32" s="200"/>
      <c r="CN32" s="200"/>
      <c r="CO32" s="200"/>
      <c r="CP32" s="200"/>
      <c r="CQ32" s="200"/>
      <c r="CR32" s="200"/>
      <c r="CS32" s="200"/>
      <c r="CT32" s="200"/>
      <c r="CU32" s="200"/>
      <c r="CV32" s="200"/>
      <c r="CW32" s="200"/>
      <c r="CX32" s="200"/>
      <c r="CY32" s="200"/>
      <c r="CZ32" s="200"/>
      <c r="DA32" s="200"/>
      <c r="DB32" s="200"/>
      <c r="DC32" s="200"/>
      <c r="DD32" s="200"/>
      <c r="DE32" s="200"/>
      <c r="DF32" s="200"/>
      <c r="DG32" s="200"/>
      <c r="DH32" s="200"/>
      <c r="DI32" s="200"/>
      <c r="DJ32" s="200"/>
      <c r="DK32" s="200"/>
      <c r="DL32" s="200"/>
      <c r="DM32" s="200"/>
      <c r="DN32" s="200"/>
      <c r="DO32" s="200"/>
      <c r="DP32" s="200"/>
      <c r="DQ32" s="200"/>
      <c r="DR32" s="200"/>
      <c r="DS32" s="200"/>
      <c r="DT32" s="200"/>
      <c r="DU32" s="200"/>
      <c r="DV32" s="200"/>
      <c r="DW32" s="200"/>
      <c r="DX32" s="200"/>
      <c r="DY32" s="200"/>
      <c r="DZ32" s="200"/>
      <c r="EA32" s="200"/>
      <c r="EB32" s="200"/>
      <c r="EC32" s="200"/>
      <c r="ED32" s="200"/>
      <c r="EE32" s="200"/>
      <c r="EF32" s="200"/>
      <c r="EG32" s="200"/>
      <c r="EH32" s="200"/>
      <c r="EI32" s="200"/>
      <c r="EJ32" s="200"/>
      <c r="EK32" s="200"/>
    </row>
    <row r="33" spans="1:141" s="61" customFormat="1" ht="9.9499999999999993" customHeight="1" thickTop="1" thickBot="1" x14ac:dyDescent="0.3">
      <c r="A33" s="63"/>
      <c r="B33" s="63"/>
      <c r="C33" s="63"/>
      <c r="D33" s="63"/>
      <c r="E33" s="63"/>
      <c r="F33" s="63"/>
      <c r="G33" s="63"/>
      <c r="H33" s="19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c r="BS33" s="200"/>
      <c r="BT33" s="200"/>
      <c r="BU33" s="200"/>
      <c r="BV33" s="200"/>
      <c r="BW33" s="200"/>
      <c r="BX33" s="200"/>
      <c r="BY33" s="200"/>
      <c r="BZ33" s="200"/>
      <c r="CA33" s="200"/>
      <c r="CB33" s="200"/>
      <c r="CC33" s="200"/>
      <c r="CD33" s="200"/>
      <c r="CE33" s="200"/>
      <c r="CF33" s="200"/>
      <c r="CG33" s="200"/>
      <c r="CH33" s="200"/>
      <c r="CI33" s="200"/>
      <c r="CJ33" s="200"/>
      <c r="CK33" s="200"/>
      <c r="CL33" s="200"/>
      <c r="CM33" s="200"/>
      <c r="CN33" s="200"/>
      <c r="CO33" s="200"/>
      <c r="CP33" s="200"/>
      <c r="CQ33" s="200"/>
      <c r="CR33" s="200"/>
      <c r="CS33" s="200"/>
      <c r="CT33" s="200"/>
      <c r="CU33" s="200"/>
      <c r="CV33" s="200"/>
      <c r="CW33" s="200"/>
      <c r="CX33" s="200"/>
      <c r="CY33" s="200"/>
      <c r="CZ33" s="200"/>
      <c r="DA33" s="200"/>
      <c r="DB33" s="200"/>
      <c r="DC33" s="200"/>
      <c r="DD33" s="200"/>
      <c r="DE33" s="200"/>
      <c r="DF33" s="200"/>
      <c r="DG33" s="200"/>
      <c r="DH33" s="200"/>
      <c r="DI33" s="200"/>
      <c r="DJ33" s="200"/>
      <c r="DK33" s="200"/>
      <c r="DL33" s="200"/>
      <c r="DM33" s="200"/>
      <c r="DN33" s="200"/>
      <c r="DO33" s="200"/>
      <c r="DP33" s="200"/>
      <c r="DQ33" s="200"/>
      <c r="DR33" s="200"/>
      <c r="DS33" s="200"/>
      <c r="DT33" s="200"/>
      <c r="DU33" s="200"/>
      <c r="DV33" s="200"/>
      <c r="DW33" s="200"/>
      <c r="DX33" s="200"/>
      <c r="DY33" s="200"/>
      <c r="DZ33" s="200"/>
      <c r="EA33" s="200"/>
      <c r="EB33" s="200"/>
      <c r="EC33" s="200"/>
      <c r="ED33" s="200"/>
      <c r="EE33" s="200"/>
      <c r="EF33" s="200"/>
      <c r="EG33" s="200"/>
      <c r="EH33" s="200"/>
      <c r="EI33" s="200"/>
      <c r="EJ33" s="200"/>
      <c r="EK33" s="200"/>
    </row>
    <row r="34" spans="1:141" ht="30" customHeight="1" thickTop="1" thickBot="1" x14ac:dyDescent="0.3">
      <c r="A34" s="82" t="s">
        <v>188</v>
      </c>
      <c r="B34" s="230"/>
      <c r="C34" s="286"/>
      <c r="D34" s="286"/>
      <c r="E34" s="286"/>
      <c r="F34" s="286"/>
      <c r="G34" s="286"/>
      <c r="H34" s="286"/>
      <c r="I34" s="200"/>
    </row>
    <row r="35" spans="1:141" ht="30" customHeight="1" thickTop="1" thickBot="1" x14ac:dyDescent="0.3">
      <c r="A35" s="82" t="s">
        <v>139</v>
      </c>
      <c r="B35" s="230"/>
      <c r="C35" s="286"/>
      <c r="D35" s="286"/>
      <c r="E35" s="286"/>
      <c r="F35" s="286"/>
      <c r="G35" s="286"/>
      <c r="H35" s="286"/>
      <c r="I35" s="200"/>
    </row>
    <row r="36" spans="1:141" s="64" customFormat="1" ht="9.9499999999999993" customHeight="1" thickTop="1" thickBot="1" x14ac:dyDescent="0.3">
      <c r="G36" s="61"/>
      <c r="H36" s="189"/>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1"/>
      <c r="CL36" s="211"/>
      <c r="CM36" s="211"/>
      <c r="CN36" s="211"/>
      <c r="CO36" s="211"/>
      <c r="CP36" s="211"/>
      <c r="CQ36" s="211"/>
      <c r="CR36" s="211"/>
      <c r="CS36" s="211"/>
      <c r="CT36" s="211"/>
      <c r="CU36" s="211"/>
      <c r="CV36" s="211"/>
      <c r="CW36" s="211"/>
      <c r="CX36" s="211"/>
      <c r="CY36" s="211"/>
      <c r="CZ36" s="211"/>
      <c r="DA36" s="211"/>
      <c r="DB36" s="211"/>
      <c r="DC36" s="211"/>
      <c r="DD36" s="211"/>
      <c r="DE36" s="211"/>
      <c r="DF36" s="211"/>
      <c r="DG36" s="211"/>
      <c r="DH36" s="211"/>
      <c r="DI36" s="211"/>
      <c r="DJ36" s="211"/>
      <c r="DK36" s="211"/>
      <c r="DL36" s="211"/>
      <c r="DM36" s="211"/>
      <c r="DN36" s="211"/>
      <c r="DO36" s="211"/>
      <c r="DP36" s="211"/>
      <c r="DQ36" s="211"/>
      <c r="DR36" s="211"/>
      <c r="DS36" s="211"/>
      <c r="DT36" s="211"/>
      <c r="DU36" s="211"/>
      <c r="DV36" s="211"/>
      <c r="DW36" s="211"/>
      <c r="DX36" s="211"/>
      <c r="DY36" s="211"/>
      <c r="DZ36" s="211"/>
      <c r="EA36" s="211"/>
      <c r="EB36" s="211"/>
      <c r="EC36" s="211"/>
      <c r="ED36" s="211"/>
      <c r="EE36" s="211"/>
      <c r="EF36" s="211"/>
      <c r="EG36" s="211"/>
      <c r="EH36" s="211"/>
      <c r="EI36" s="211"/>
      <c r="EJ36" s="211"/>
      <c r="EK36" s="211"/>
    </row>
    <row r="37" spans="1:141" s="61" customFormat="1" ht="30" customHeight="1" thickTop="1" thickBot="1" x14ac:dyDescent="0.3">
      <c r="A37" s="305" t="s">
        <v>257</v>
      </c>
      <c r="B37" s="306"/>
      <c r="C37" s="306"/>
      <c r="D37" s="306"/>
      <c r="E37" s="306"/>
      <c r="F37" s="306"/>
      <c r="H37" s="189"/>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0"/>
      <c r="BR37" s="200"/>
      <c r="BS37" s="200"/>
      <c r="BT37" s="200"/>
      <c r="BU37" s="200"/>
      <c r="BV37" s="200"/>
      <c r="BW37" s="200"/>
      <c r="BX37" s="200"/>
      <c r="BY37" s="200"/>
      <c r="BZ37" s="200"/>
      <c r="CA37" s="200"/>
      <c r="CB37" s="200"/>
      <c r="CC37" s="200"/>
      <c r="CD37" s="200"/>
      <c r="CE37" s="200"/>
      <c r="CF37" s="200"/>
      <c r="CG37" s="200"/>
      <c r="CH37" s="200"/>
      <c r="CI37" s="200"/>
      <c r="CJ37" s="200"/>
      <c r="CK37" s="200"/>
      <c r="CL37" s="200"/>
      <c r="CM37" s="200"/>
      <c r="CN37" s="200"/>
      <c r="CO37" s="200"/>
      <c r="CP37" s="200"/>
      <c r="CQ37" s="200"/>
      <c r="CR37" s="200"/>
      <c r="CS37" s="200"/>
      <c r="CT37" s="200"/>
      <c r="CU37" s="200"/>
      <c r="CV37" s="200"/>
      <c r="CW37" s="200"/>
      <c r="CX37" s="200"/>
      <c r="CY37" s="200"/>
      <c r="CZ37" s="200"/>
      <c r="DA37" s="200"/>
      <c r="DB37" s="200"/>
      <c r="DC37" s="200"/>
      <c r="DD37" s="200"/>
      <c r="DE37" s="200"/>
      <c r="DF37" s="200"/>
      <c r="DG37" s="200"/>
      <c r="DH37" s="200"/>
      <c r="DI37" s="200"/>
      <c r="DJ37" s="200"/>
      <c r="DK37" s="200"/>
      <c r="DL37" s="200"/>
      <c r="DM37" s="200"/>
      <c r="DN37" s="200"/>
      <c r="DO37" s="200"/>
      <c r="DP37" s="200"/>
      <c r="DQ37" s="200"/>
      <c r="DR37" s="200"/>
      <c r="DS37" s="200"/>
      <c r="DT37" s="200"/>
      <c r="DU37" s="200"/>
      <c r="DV37" s="200"/>
      <c r="DW37" s="200"/>
      <c r="DX37" s="200"/>
      <c r="DY37" s="200"/>
      <c r="DZ37" s="200"/>
      <c r="EA37" s="200"/>
      <c r="EB37" s="200"/>
      <c r="EC37" s="200"/>
      <c r="ED37" s="200"/>
      <c r="EE37" s="200"/>
      <c r="EF37" s="200"/>
      <c r="EG37" s="200"/>
      <c r="EH37" s="200"/>
      <c r="EI37" s="200"/>
      <c r="EJ37" s="200"/>
      <c r="EK37" s="200"/>
    </row>
    <row r="38" spans="1:141" s="61" customFormat="1" ht="15" customHeight="1" thickTop="1" thickBot="1" x14ac:dyDescent="0.3">
      <c r="A38" s="62"/>
      <c r="B38" s="62"/>
      <c r="C38" s="62"/>
      <c r="D38" s="62"/>
      <c r="E38" s="62"/>
      <c r="F38" s="62"/>
      <c r="H38" s="189"/>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0"/>
      <c r="BR38" s="200"/>
      <c r="BS38" s="200"/>
      <c r="BT38" s="200"/>
      <c r="BU38" s="200"/>
      <c r="BV38" s="200"/>
      <c r="BW38" s="200"/>
      <c r="BX38" s="200"/>
      <c r="BY38" s="200"/>
      <c r="BZ38" s="200"/>
      <c r="CA38" s="200"/>
      <c r="CB38" s="200"/>
      <c r="CC38" s="200"/>
      <c r="CD38" s="200"/>
      <c r="CE38" s="200"/>
      <c r="CF38" s="200"/>
      <c r="CG38" s="200"/>
      <c r="CH38" s="200"/>
      <c r="CI38" s="200"/>
      <c r="CJ38" s="200"/>
      <c r="CK38" s="200"/>
      <c r="CL38" s="200"/>
      <c r="CM38" s="200"/>
      <c r="CN38" s="200"/>
      <c r="CO38" s="200"/>
      <c r="CP38" s="200"/>
      <c r="CQ38" s="200"/>
      <c r="CR38" s="200"/>
      <c r="CS38" s="200"/>
      <c r="CT38" s="200"/>
      <c r="CU38" s="200"/>
      <c r="CV38" s="200"/>
      <c r="CW38" s="200"/>
      <c r="CX38" s="200"/>
      <c r="CY38" s="200"/>
      <c r="CZ38" s="200"/>
      <c r="DA38" s="200"/>
      <c r="DB38" s="200"/>
      <c r="DC38" s="200"/>
      <c r="DD38" s="200"/>
      <c r="DE38" s="200"/>
      <c r="DF38" s="200"/>
      <c r="DG38" s="200"/>
      <c r="DH38" s="200"/>
      <c r="DI38" s="200"/>
      <c r="DJ38" s="200"/>
      <c r="DK38" s="200"/>
      <c r="DL38" s="200"/>
      <c r="DM38" s="200"/>
      <c r="DN38" s="200"/>
      <c r="DO38" s="200"/>
      <c r="DP38" s="200"/>
      <c r="DQ38" s="200"/>
      <c r="DR38" s="200"/>
      <c r="DS38" s="200"/>
      <c r="DT38" s="200"/>
      <c r="DU38" s="200"/>
      <c r="DV38" s="200"/>
      <c r="DW38" s="200"/>
      <c r="DX38" s="200"/>
      <c r="DY38" s="200"/>
      <c r="DZ38" s="200"/>
      <c r="EA38" s="200"/>
      <c r="EB38" s="200"/>
      <c r="EC38" s="200"/>
      <c r="ED38" s="200"/>
      <c r="EE38" s="200"/>
      <c r="EF38" s="200"/>
      <c r="EG38" s="200"/>
      <c r="EH38" s="200"/>
      <c r="EI38" s="200"/>
      <c r="EJ38" s="200"/>
      <c r="EK38" s="200"/>
    </row>
    <row r="39" spans="1:141" ht="30" customHeight="1" thickTop="1" thickBot="1" x14ac:dyDescent="0.3">
      <c r="A39" s="289" t="s">
        <v>151</v>
      </c>
      <c r="B39" s="289"/>
      <c r="C39" s="289"/>
      <c r="D39" s="289"/>
      <c r="E39" s="289"/>
      <c r="F39" s="289"/>
      <c r="G39" s="61"/>
      <c r="H39" s="189"/>
      <c r="I39" s="200"/>
      <c r="J39" s="200"/>
    </row>
    <row r="40" spans="1:141" ht="30" customHeight="1" thickTop="1" thickBot="1" x14ac:dyDescent="0.3">
      <c r="A40" s="94" t="s">
        <v>112</v>
      </c>
      <c r="B40" s="94" t="str">
        <f t="array" ref="B40:F40">+TRANSPOSE('Consumo proyectado'!E25:E29)</f>
        <v>Mes (m3)</v>
      </c>
      <c r="C40" s="94" t="str">
        <v>Día (m3)</v>
      </c>
      <c r="D40" s="94" t="str">
        <v>m3/hora (24 hrs al día - 3 turnos)</v>
      </c>
      <c r="E40" s="94" t="str">
        <v>m3/hora (16 hrs al día - 2 turnos)</v>
      </c>
      <c r="F40" s="94" t="str">
        <v>m3/hora (08 hrs al día - 1 turno)</v>
      </c>
      <c r="G40" s="61"/>
      <c r="H40" s="189"/>
      <c r="I40" s="200"/>
    </row>
    <row r="41" spans="1:141" ht="30" customHeight="1" thickTop="1" thickBot="1" x14ac:dyDescent="0.3">
      <c r="A41" s="307" t="s">
        <v>140</v>
      </c>
      <c r="B41" s="307"/>
      <c r="C41" s="307"/>
      <c r="D41" s="307"/>
      <c r="E41" s="307"/>
      <c r="F41" s="307"/>
      <c r="G41" s="61"/>
      <c r="H41" s="189"/>
      <c r="I41" s="200"/>
    </row>
    <row r="42" spans="1:141" ht="30" customHeight="1" thickTop="1" thickBot="1" x14ac:dyDescent="0.3">
      <c r="A42" s="82" t="s">
        <v>146</v>
      </c>
      <c r="B42" s="89">
        <f t="array" ref="B42:F42">+TRANSPOSE('Consumo proyectado'!F25:F29)</f>
        <v>0</v>
      </c>
      <c r="C42" s="89">
        <v>0</v>
      </c>
      <c r="D42" s="89">
        <v>0</v>
      </c>
      <c r="E42" s="89">
        <v>0</v>
      </c>
      <c r="F42" s="89">
        <v>0</v>
      </c>
      <c r="G42" s="61"/>
      <c r="H42" s="189"/>
    </row>
    <row r="43" spans="1:141" ht="30" customHeight="1" thickTop="1" thickBot="1" x14ac:dyDescent="0.3">
      <c r="A43" s="82" t="s">
        <v>189</v>
      </c>
      <c r="B43" s="89">
        <f t="array" ref="B43:F43">+TRANSPOSE('Consumo proyectado'!L25:L29)</f>
        <v>0</v>
      </c>
      <c r="C43" s="89">
        <v>0</v>
      </c>
      <c r="D43" s="89">
        <v>0</v>
      </c>
      <c r="E43" s="89">
        <v>0</v>
      </c>
      <c r="F43" s="89">
        <v>0</v>
      </c>
      <c r="G43" s="61"/>
      <c r="H43" s="189"/>
      <c r="K43" s="212"/>
      <c r="L43" s="212"/>
      <c r="M43" s="212"/>
    </row>
    <row r="44" spans="1:141" ht="30" customHeight="1" thickTop="1" thickBot="1" x14ac:dyDescent="0.3">
      <c r="A44" s="307" t="s">
        <v>141</v>
      </c>
      <c r="B44" s="307"/>
      <c r="C44" s="307"/>
      <c r="D44" s="307"/>
      <c r="E44" s="307"/>
      <c r="F44" s="307"/>
      <c r="G44" s="61"/>
      <c r="H44" s="189"/>
      <c r="K44" s="213"/>
      <c r="L44" s="213"/>
      <c r="M44" s="212"/>
    </row>
    <row r="45" spans="1:141" ht="30" customHeight="1" thickTop="1" thickBot="1" x14ac:dyDescent="0.3">
      <c r="A45" s="82" t="s">
        <v>135</v>
      </c>
      <c r="B45" s="89">
        <f>+C45*30</f>
        <v>0</v>
      </c>
      <c r="C45" s="89">
        <f>+IF($D$45=$B$34,$B$34*24,IF($E$45=$B$34,$B$34*16,IF($F$45=$B$34,$B$34*8,"0")))</f>
        <v>0</v>
      </c>
      <c r="D45" s="89">
        <f>_xlfn.NUMBERVALUE(IF($B$35=3,$B$34,"0"))</f>
        <v>0</v>
      </c>
      <c r="E45" s="89">
        <f>_xlfn.NUMBERVALUE(IF($B$35=2,$B$34,"0"))</f>
        <v>0</v>
      </c>
      <c r="F45" s="89">
        <f>_xlfn.NUMBERVALUE(IF($B$35=1,$B$34,"0"))</f>
        <v>0</v>
      </c>
      <c r="G45" s="61"/>
      <c r="H45" s="189"/>
      <c r="K45" s="212"/>
      <c r="L45" s="212"/>
      <c r="M45" s="212"/>
    </row>
    <row r="46" spans="1:141" ht="30" customHeight="1" thickTop="1" thickBot="1" x14ac:dyDescent="0.3">
      <c r="A46" s="307" t="s">
        <v>149</v>
      </c>
      <c r="B46" s="307"/>
      <c r="C46" s="307"/>
      <c r="D46" s="307"/>
      <c r="E46" s="307"/>
      <c r="F46" s="307"/>
      <c r="G46" s="61"/>
      <c r="H46" s="189"/>
      <c r="K46" s="212"/>
      <c r="L46" s="212"/>
      <c r="M46" s="212"/>
    </row>
    <row r="47" spans="1:141" ht="30" customHeight="1" thickTop="1" thickBot="1" x14ac:dyDescent="0.3">
      <c r="A47" s="82" t="s">
        <v>147</v>
      </c>
      <c r="B47" s="86">
        <f>+B45-B42</f>
        <v>0</v>
      </c>
      <c r="C47" s="89">
        <f>+C45-C42</f>
        <v>0</v>
      </c>
      <c r="D47" s="89">
        <f>+-$C$47/24</f>
        <v>0</v>
      </c>
      <c r="E47" s="89">
        <f>+-$C$47/16</f>
        <v>0</v>
      </c>
      <c r="F47" s="89">
        <f>+-$C$47/8</f>
        <v>0</v>
      </c>
      <c r="G47" s="321"/>
      <c r="H47" s="321"/>
      <c r="M47" s="200"/>
    </row>
    <row r="48" spans="1:141" ht="30" customHeight="1" thickTop="1" thickBot="1" x14ac:dyDescent="0.3">
      <c r="A48" s="82" t="s">
        <v>148</v>
      </c>
      <c r="B48" s="86">
        <f>+B45-B43</f>
        <v>0</v>
      </c>
      <c r="C48" s="89">
        <f>+C45-C43</f>
        <v>0</v>
      </c>
      <c r="D48" s="89">
        <f>+-$C$48/24</f>
        <v>0</v>
      </c>
      <c r="E48" s="89">
        <f>+-$C$48/16</f>
        <v>0</v>
      </c>
      <c r="F48" s="89">
        <f>+-$C$48/8</f>
        <v>0</v>
      </c>
      <c r="G48" s="321"/>
      <c r="H48" s="321"/>
      <c r="M48" s="200"/>
    </row>
    <row r="49" spans="1:141" ht="9.9499999999999993" customHeight="1" thickTop="1" thickBot="1" x14ac:dyDescent="0.3">
      <c r="G49" s="61"/>
      <c r="H49" s="189"/>
      <c r="M49" s="200"/>
    </row>
    <row r="50" spans="1:141" ht="46.5" customHeight="1" thickTop="1" thickBot="1" x14ac:dyDescent="0.3">
      <c r="A50" s="305" t="s">
        <v>218</v>
      </c>
      <c r="B50" s="305"/>
      <c r="C50" s="305"/>
      <c r="D50" s="305"/>
      <c r="E50" s="305"/>
      <c r="F50" s="305"/>
      <c r="G50" s="61"/>
      <c r="H50" s="189"/>
      <c r="I50" s="200"/>
    </row>
    <row r="51" spans="1:141" ht="30" customHeight="1" thickTop="1" thickBot="1" x14ac:dyDescent="0.3">
      <c r="A51" s="287" t="s">
        <v>172</v>
      </c>
      <c r="B51" s="287"/>
      <c r="C51" s="287"/>
      <c r="D51" s="287"/>
      <c r="E51" s="287"/>
      <c r="F51" s="287"/>
      <c r="G51" s="287"/>
      <c r="H51" s="287"/>
      <c r="I51" s="200"/>
    </row>
    <row r="52" spans="1:141" ht="12.75" customHeight="1" thickTop="1" thickBot="1" x14ac:dyDescent="0.3">
      <c r="A52" s="266"/>
      <c r="B52" s="267"/>
      <c r="C52" s="254"/>
      <c r="D52" s="254"/>
      <c r="E52" s="254"/>
      <c r="F52" s="254"/>
      <c r="G52" s="254"/>
      <c r="H52" s="266"/>
      <c r="I52" s="200"/>
    </row>
    <row r="53" spans="1:141" ht="29.25" customHeight="1" thickTop="1" thickBot="1" x14ac:dyDescent="0.3">
      <c r="A53" s="258" t="s">
        <v>252</v>
      </c>
      <c r="B53" s="259"/>
      <c r="C53" s="242"/>
      <c r="D53" s="253"/>
      <c r="E53" s="253"/>
      <c r="F53" s="73"/>
      <c r="G53" s="73"/>
      <c r="H53" s="195"/>
      <c r="I53" s="207"/>
    </row>
    <row r="54" spans="1:141" s="64" customFormat="1" ht="15" customHeight="1" thickTop="1" thickBot="1" x14ac:dyDescent="0.3">
      <c r="A54" s="63"/>
      <c r="B54" s="63"/>
      <c r="C54" s="63"/>
      <c r="D54" s="63"/>
      <c r="E54" s="63"/>
      <c r="F54" s="63"/>
      <c r="G54" s="63"/>
      <c r="H54" s="190"/>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c r="CA54" s="211"/>
      <c r="CB54" s="211"/>
      <c r="CC54" s="211"/>
      <c r="CD54" s="211"/>
      <c r="CE54" s="211"/>
      <c r="CF54" s="211"/>
      <c r="CG54" s="211"/>
      <c r="CH54" s="211"/>
      <c r="CI54" s="211"/>
      <c r="CJ54" s="211"/>
      <c r="CK54" s="211"/>
      <c r="CL54" s="211"/>
      <c r="CM54" s="211"/>
      <c r="CN54" s="211"/>
      <c r="CO54" s="211"/>
      <c r="CP54" s="211"/>
      <c r="CQ54" s="211"/>
      <c r="CR54" s="211"/>
      <c r="CS54" s="211"/>
      <c r="CT54" s="211"/>
      <c r="CU54" s="211"/>
      <c r="CV54" s="211"/>
      <c r="CW54" s="211"/>
      <c r="CX54" s="211"/>
      <c r="CY54" s="211"/>
      <c r="CZ54" s="211"/>
      <c r="DA54" s="211"/>
      <c r="DB54" s="211"/>
      <c r="DC54" s="211"/>
      <c r="DD54" s="211"/>
      <c r="DE54" s="211"/>
      <c r="DF54" s="211"/>
      <c r="DG54" s="211"/>
      <c r="DH54" s="211"/>
      <c r="DI54" s="211"/>
      <c r="DJ54" s="211"/>
      <c r="DK54" s="211"/>
      <c r="DL54" s="211"/>
      <c r="DM54" s="211"/>
      <c r="DN54" s="211"/>
      <c r="DO54" s="211"/>
      <c r="DP54" s="211"/>
      <c r="DQ54" s="211"/>
      <c r="DR54" s="211"/>
      <c r="DS54" s="211"/>
      <c r="DT54" s="211"/>
      <c r="DU54" s="211"/>
      <c r="DV54" s="211"/>
      <c r="DW54" s="211"/>
      <c r="DX54" s="211"/>
      <c r="DY54" s="211"/>
      <c r="DZ54" s="211"/>
      <c r="EA54" s="211"/>
      <c r="EB54" s="211"/>
      <c r="EC54" s="211"/>
      <c r="ED54" s="211"/>
      <c r="EE54" s="211"/>
      <c r="EF54" s="211"/>
      <c r="EG54" s="211"/>
      <c r="EH54" s="211"/>
      <c r="EI54" s="211"/>
      <c r="EJ54" s="211"/>
      <c r="EK54" s="211"/>
    </row>
    <row r="55" spans="1:141" s="64" customFormat="1" ht="30" customHeight="1" thickTop="1" thickBot="1" x14ac:dyDescent="0.3">
      <c r="A55" s="326" t="s">
        <v>220</v>
      </c>
      <c r="B55" s="327"/>
      <c r="C55" s="327"/>
      <c r="D55" s="327"/>
      <c r="E55" s="327"/>
      <c r="F55" s="328"/>
      <c r="G55" s="63"/>
      <c r="H55" s="190"/>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c r="DU55" s="211"/>
      <c r="DV55" s="211"/>
      <c r="DW55" s="211"/>
      <c r="DX55" s="211"/>
      <c r="DY55" s="211"/>
      <c r="DZ55" s="211"/>
      <c r="EA55" s="211"/>
      <c r="EB55" s="211"/>
      <c r="EC55" s="211"/>
      <c r="ED55" s="211"/>
      <c r="EE55" s="211"/>
      <c r="EF55" s="211"/>
      <c r="EG55" s="211"/>
      <c r="EH55" s="211"/>
      <c r="EI55" s="211"/>
      <c r="EJ55" s="211"/>
      <c r="EK55" s="211"/>
    </row>
    <row r="56" spans="1:141" s="64" customFormat="1" ht="30" customHeight="1" thickTop="1" thickBot="1" x14ac:dyDescent="0.3">
      <c r="A56" s="295" t="s">
        <v>244</v>
      </c>
      <c r="B56" s="296"/>
      <c r="C56" s="296"/>
      <c r="D56" s="296"/>
      <c r="E56" s="296"/>
      <c r="F56" s="297"/>
      <c r="G56" s="320"/>
      <c r="H56" s="190"/>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c r="CA56" s="211"/>
      <c r="CB56" s="211"/>
      <c r="CC56" s="211"/>
      <c r="CD56" s="211"/>
      <c r="CE56" s="211"/>
      <c r="CF56" s="211"/>
      <c r="CG56" s="211"/>
      <c r="CH56" s="211"/>
      <c r="CI56" s="211"/>
      <c r="CJ56" s="211"/>
      <c r="CK56" s="211"/>
      <c r="CL56" s="211"/>
      <c r="CM56" s="211"/>
      <c r="CN56" s="211"/>
      <c r="CO56" s="211"/>
      <c r="CP56" s="211"/>
      <c r="CQ56" s="211"/>
      <c r="CR56" s="211"/>
      <c r="CS56" s="211"/>
      <c r="CT56" s="211"/>
      <c r="CU56" s="211"/>
      <c r="CV56" s="211"/>
      <c r="CW56" s="211"/>
      <c r="CX56" s="211"/>
      <c r="CY56" s="211"/>
      <c r="CZ56" s="211"/>
      <c r="DA56" s="211"/>
      <c r="DB56" s="211"/>
      <c r="DC56" s="211"/>
      <c r="DD56" s="211"/>
      <c r="DE56" s="211"/>
      <c r="DF56" s="211"/>
      <c r="DG56" s="211"/>
      <c r="DH56" s="211"/>
      <c r="DI56" s="211"/>
      <c r="DJ56" s="211"/>
      <c r="DK56" s="211"/>
      <c r="DL56" s="211"/>
      <c r="DM56" s="211"/>
      <c r="DN56" s="211"/>
      <c r="DO56" s="211"/>
      <c r="DP56" s="211"/>
      <c r="DQ56" s="211"/>
      <c r="DR56" s="211"/>
      <c r="DS56" s="211"/>
      <c r="DT56" s="211"/>
      <c r="DU56" s="211"/>
      <c r="DV56" s="211"/>
      <c r="DW56" s="211"/>
      <c r="DX56" s="211"/>
      <c r="DY56" s="211"/>
      <c r="DZ56" s="211"/>
      <c r="EA56" s="211"/>
      <c r="EB56" s="211"/>
      <c r="EC56" s="211"/>
      <c r="ED56" s="211"/>
      <c r="EE56" s="211"/>
      <c r="EF56" s="211"/>
      <c r="EG56" s="211"/>
      <c r="EH56" s="211"/>
      <c r="EI56" s="211"/>
      <c r="EJ56" s="211"/>
      <c r="EK56" s="211"/>
    </row>
    <row r="57" spans="1:141" s="64" customFormat="1" ht="30" customHeight="1" thickTop="1" thickBot="1" x14ac:dyDescent="0.3">
      <c r="A57" s="298"/>
      <c r="B57" s="299"/>
      <c r="C57" s="299"/>
      <c r="D57" s="299"/>
      <c r="E57" s="299"/>
      <c r="F57" s="300"/>
      <c r="G57" s="320"/>
      <c r="H57" s="190"/>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1"/>
      <c r="CB57" s="211"/>
      <c r="CC57" s="211"/>
      <c r="CD57" s="211"/>
      <c r="CE57" s="211"/>
      <c r="CF57" s="211"/>
      <c r="CG57" s="211"/>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c r="DL57" s="211"/>
      <c r="DM57" s="211"/>
      <c r="DN57" s="211"/>
      <c r="DO57" s="211"/>
      <c r="DP57" s="211"/>
      <c r="DQ57" s="211"/>
      <c r="DR57" s="211"/>
      <c r="DS57" s="211"/>
      <c r="DT57" s="211"/>
      <c r="DU57" s="211"/>
      <c r="DV57" s="211"/>
      <c r="DW57" s="211"/>
      <c r="DX57" s="211"/>
      <c r="DY57" s="211"/>
      <c r="DZ57" s="211"/>
      <c r="EA57" s="211"/>
      <c r="EB57" s="211"/>
      <c r="EC57" s="211"/>
      <c r="ED57" s="211"/>
      <c r="EE57" s="211"/>
      <c r="EF57" s="211"/>
      <c r="EG57" s="211"/>
      <c r="EH57" s="211"/>
      <c r="EI57" s="211"/>
      <c r="EJ57" s="211"/>
      <c r="EK57" s="211"/>
    </row>
    <row r="58" spans="1:141" s="64" customFormat="1" ht="30" customHeight="1" thickTop="1" thickBot="1" x14ac:dyDescent="0.3">
      <c r="A58" s="298"/>
      <c r="B58" s="299"/>
      <c r="C58" s="299"/>
      <c r="D58" s="299"/>
      <c r="E58" s="299"/>
      <c r="F58" s="300"/>
      <c r="G58" s="320"/>
      <c r="H58" s="190"/>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1"/>
      <c r="DW58" s="211"/>
      <c r="DX58" s="211"/>
      <c r="DY58" s="211"/>
      <c r="DZ58" s="211"/>
      <c r="EA58" s="211"/>
      <c r="EB58" s="211"/>
      <c r="EC58" s="211"/>
      <c r="ED58" s="211"/>
      <c r="EE58" s="211"/>
      <c r="EF58" s="211"/>
      <c r="EG58" s="211"/>
      <c r="EH58" s="211"/>
      <c r="EI58" s="211"/>
      <c r="EJ58" s="211"/>
      <c r="EK58" s="211"/>
    </row>
    <row r="59" spans="1:141" s="64" customFormat="1" ht="30" customHeight="1" thickTop="1" thickBot="1" x14ac:dyDescent="0.3">
      <c r="A59" s="298"/>
      <c r="B59" s="299"/>
      <c r="C59" s="299"/>
      <c r="D59" s="299"/>
      <c r="E59" s="299"/>
      <c r="F59" s="300"/>
      <c r="G59" s="320"/>
      <c r="H59" s="190"/>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c r="BT59" s="211"/>
      <c r="BU59" s="211"/>
      <c r="BV59" s="211"/>
      <c r="BW59" s="211"/>
      <c r="BX59" s="211"/>
      <c r="BY59" s="211"/>
      <c r="BZ59" s="211"/>
      <c r="CA59" s="211"/>
      <c r="CB59" s="211"/>
      <c r="CC59" s="211"/>
      <c r="CD59" s="211"/>
      <c r="CE59" s="211"/>
      <c r="CF59" s="211"/>
      <c r="CG59" s="211"/>
      <c r="CH59" s="211"/>
      <c r="CI59" s="211"/>
      <c r="CJ59" s="211"/>
      <c r="CK59" s="211"/>
      <c r="CL59" s="211"/>
      <c r="CM59" s="211"/>
      <c r="CN59" s="211"/>
      <c r="CO59" s="211"/>
      <c r="CP59" s="211"/>
      <c r="CQ59" s="211"/>
      <c r="CR59" s="211"/>
      <c r="CS59" s="211"/>
      <c r="CT59" s="211"/>
      <c r="CU59" s="211"/>
      <c r="CV59" s="211"/>
      <c r="CW59" s="211"/>
      <c r="CX59" s="211"/>
      <c r="CY59" s="211"/>
      <c r="CZ59" s="211"/>
      <c r="DA59" s="211"/>
      <c r="DB59" s="211"/>
      <c r="DC59" s="211"/>
      <c r="DD59" s="211"/>
      <c r="DE59" s="211"/>
      <c r="DF59" s="211"/>
      <c r="DG59" s="211"/>
      <c r="DH59" s="211"/>
      <c r="DI59" s="211"/>
      <c r="DJ59" s="211"/>
      <c r="DK59" s="211"/>
      <c r="DL59" s="211"/>
      <c r="DM59" s="211"/>
      <c r="DN59" s="211"/>
      <c r="DO59" s="211"/>
      <c r="DP59" s="211"/>
      <c r="DQ59" s="211"/>
      <c r="DR59" s="211"/>
      <c r="DS59" s="211"/>
      <c r="DT59" s="211"/>
      <c r="DU59" s="211"/>
      <c r="DV59" s="211"/>
      <c r="DW59" s="211"/>
      <c r="DX59" s="211"/>
      <c r="DY59" s="211"/>
      <c r="DZ59" s="211"/>
      <c r="EA59" s="211"/>
      <c r="EB59" s="211"/>
      <c r="EC59" s="211"/>
      <c r="ED59" s="211"/>
      <c r="EE59" s="211"/>
      <c r="EF59" s="211"/>
      <c r="EG59" s="211"/>
      <c r="EH59" s="211"/>
      <c r="EI59" s="211"/>
      <c r="EJ59" s="211"/>
      <c r="EK59" s="211"/>
    </row>
    <row r="60" spans="1:141" s="64" customFormat="1" ht="30" customHeight="1" thickTop="1" thickBot="1" x14ac:dyDescent="0.3">
      <c r="A60" s="301"/>
      <c r="B60" s="302"/>
      <c r="C60" s="302"/>
      <c r="D60" s="302"/>
      <c r="E60" s="302"/>
      <c r="F60" s="303"/>
      <c r="G60" s="320"/>
      <c r="H60" s="190"/>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c r="BT60" s="211"/>
      <c r="BU60" s="211"/>
      <c r="BV60" s="211"/>
      <c r="BW60" s="211"/>
      <c r="BX60" s="211"/>
      <c r="BY60" s="211"/>
      <c r="BZ60" s="211"/>
      <c r="CA60" s="211"/>
      <c r="CB60" s="211"/>
      <c r="CC60" s="211"/>
      <c r="CD60" s="211"/>
      <c r="CE60" s="211"/>
      <c r="CF60" s="211"/>
      <c r="CG60" s="211"/>
      <c r="CH60" s="211"/>
      <c r="CI60" s="211"/>
      <c r="CJ60" s="211"/>
      <c r="CK60" s="211"/>
      <c r="CL60" s="211"/>
      <c r="CM60" s="211"/>
      <c r="CN60" s="211"/>
      <c r="CO60" s="211"/>
      <c r="CP60" s="211"/>
      <c r="CQ60" s="211"/>
      <c r="CR60" s="211"/>
      <c r="CS60" s="211"/>
      <c r="CT60" s="211"/>
      <c r="CU60" s="211"/>
      <c r="CV60" s="211"/>
      <c r="CW60" s="211"/>
      <c r="CX60" s="211"/>
      <c r="CY60" s="211"/>
      <c r="CZ60" s="211"/>
      <c r="DA60" s="211"/>
      <c r="DB60" s="211"/>
      <c r="DC60" s="211"/>
      <c r="DD60" s="211"/>
      <c r="DE60" s="211"/>
      <c r="DF60" s="211"/>
      <c r="DG60" s="211"/>
      <c r="DH60" s="211"/>
      <c r="DI60" s="211"/>
      <c r="DJ60" s="211"/>
      <c r="DK60" s="211"/>
      <c r="DL60" s="211"/>
      <c r="DM60" s="211"/>
      <c r="DN60" s="211"/>
      <c r="DO60" s="211"/>
      <c r="DP60" s="211"/>
      <c r="DQ60" s="211"/>
      <c r="DR60" s="211"/>
      <c r="DS60" s="211"/>
      <c r="DT60" s="211"/>
      <c r="DU60" s="211"/>
      <c r="DV60" s="211"/>
      <c r="DW60" s="211"/>
      <c r="DX60" s="211"/>
      <c r="DY60" s="211"/>
      <c r="DZ60" s="211"/>
      <c r="EA60" s="211"/>
      <c r="EB60" s="211"/>
      <c r="EC60" s="211"/>
      <c r="ED60" s="211"/>
      <c r="EE60" s="211"/>
      <c r="EF60" s="211"/>
      <c r="EG60" s="211"/>
      <c r="EH60" s="211"/>
      <c r="EI60" s="211"/>
      <c r="EJ60" s="211"/>
      <c r="EK60" s="211"/>
    </row>
    <row r="61" spans="1:141" s="64" customFormat="1" ht="7.5" customHeight="1" thickTop="1" thickBot="1" x14ac:dyDescent="0.3">
      <c r="A61" s="63"/>
      <c r="B61" s="63"/>
      <c r="C61" s="63"/>
      <c r="D61" s="63"/>
      <c r="E61" s="63"/>
      <c r="F61" s="63"/>
      <c r="G61" s="63"/>
      <c r="H61" s="190"/>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211"/>
      <c r="DR61" s="211"/>
      <c r="DS61" s="211"/>
      <c r="DT61" s="211"/>
      <c r="DU61" s="211"/>
      <c r="DV61" s="211"/>
      <c r="DW61" s="211"/>
      <c r="DX61" s="211"/>
      <c r="DY61" s="211"/>
      <c r="DZ61" s="211"/>
      <c r="EA61" s="211"/>
      <c r="EB61" s="211"/>
      <c r="EC61" s="211"/>
      <c r="ED61" s="211"/>
      <c r="EE61" s="211"/>
      <c r="EF61" s="211"/>
      <c r="EG61" s="211"/>
      <c r="EH61" s="211"/>
      <c r="EI61" s="211"/>
      <c r="EJ61" s="211"/>
      <c r="EK61" s="211"/>
    </row>
    <row r="62" spans="1:141" s="61" customFormat="1" ht="7.5" customHeight="1" thickTop="1" thickBot="1" x14ac:dyDescent="0.3">
      <c r="A62" s="63"/>
      <c r="B62" s="63"/>
      <c r="C62" s="63"/>
      <c r="D62" s="63"/>
      <c r="E62" s="63"/>
      <c r="F62" s="63"/>
      <c r="G62" s="63"/>
      <c r="H62" s="19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c r="BM62" s="200"/>
      <c r="BN62" s="200"/>
      <c r="BO62" s="200"/>
      <c r="BP62" s="200"/>
      <c r="BQ62" s="200"/>
      <c r="BR62" s="200"/>
      <c r="BS62" s="200"/>
      <c r="BT62" s="200"/>
      <c r="BU62" s="200"/>
      <c r="BV62" s="200"/>
      <c r="BW62" s="200"/>
      <c r="BX62" s="200"/>
      <c r="BY62" s="200"/>
      <c r="BZ62" s="200"/>
      <c r="CA62" s="200"/>
      <c r="CB62" s="200"/>
      <c r="CC62" s="200"/>
      <c r="CD62" s="200"/>
      <c r="CE62" s="200"/>
      <c r="CF62" s="200"/>
      <c r="CG62" s="200"/>
      <c r="CH62" s="200"/>
      <c r="CI62" s="200"/>
      <c r="CJ62" s="200"/>
      <c r="CK62" s="200"/>
      <c r="CL62" s="200"/>
      <c r="CM62" s="200"/>
      <c r="CN62" s="200"/>
      <c r="CO62" s="200"/>
      <c r="CP62" s="200"/>
      <c r="CQ62" s="200"/>
      <c r="CR62" s="200"/>
      <c r="CS62" s="200"/>
      <c r="CT62" s="200"/>
      <c r="CU62" s="200"/>
      <c r="CV62" s="200"/>
      <c r="CW62" s="200"/>
      <c r="CX62" s="200"/>
      <c r="CY62" s="200"/>
      <c r="CZ62" s="200"/>
      <c r="DA62" s="200"/>
      <c r="DB62" s="200"/>
      <c r="DC62" s="200"/>
      <c r="DD62" s="200"/>
      <c r="DE62" s="200"/>
      <c r="DF62" s="200"/>
      <c r="DG62" s="200"/>
      <c r="DH62" s="200"/>
      <c r="DI62" s="200"/>
      <c r="DJ62" s="200"/>
      <c r="DK62" s="200"/>
      <c r="DL62" s="200"/>
      <c r="DM62" s="200"/>
      <c r="DN62" s="200"/>
      <c r="DO62" s="200"/>
      <c r="DP62" s="200"/>
      <c r="DQ62" s="200"/>
      <c r="DR62" s="200"/>
      <c r="DS62" s="200"/>
      <c r="DT62" s="200"/>
      <c r="DU62" s="200"/>
      <c r="DV62" s="200"/>
      <c r="DW62" s="200"/>
      <c r="DX62" s="200"/>
      <c r="DY62" s="200"/>
      <c r="DZ62" s="200"/>
      <c r="EA62" s="200"/>
      <c r="EB62" s="200"/>
      <c r="EC62" s="200"/>
      <c r="ED62" s="200"/>
      <c r="EE62" s="200"/>
      <c r="EF62" s="200"/>
      <c r="EG62" s="200"/>
      <c r="EH62" s="200"/>
      <c r="EI62" s="200"/>
      <c r="EJ62" s="200"/>
      <c r="EK62" s="200"/>
    </row>
    <row r="63" spans="1:141" s="61" customFormat="1" ht="30" customHeight="1" thickTop="1" thickBot="1" x14ac:dyDescent="0.3">
      <c r="A63" s="288" t="s">
        <v>94</v>
      </c>
      <c r="B63" s="288"/>
      <c r="C63" s="288"/>
      <c r="D63" s="288"/>
      <c r="E63" s="288"/>
      <c r="F63" s="288"/>
      <c r="H63" s="19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c r="BM63" s="200"/>
      <c r="BN63" s="200"/>
      <c r="BO63" s="200"/>
      <c r="BP63" s="200"/>
      <c r="BQ63" s="200"/>
      <c r="BR63" s="200"/>
      <c r="BS63" s="200"/>
      <c r="BT63" s="200"/>
      <c r="BU63" s="200"/>
      <c r="BV63" s="200"/>
      <c r="BW63" s="200"/>
      <c r="BX63" s="200"/>
      <c r="BY63" s="200"/>
      <c r="BZ63" s="200"/>
      <c r="CA63" s="200"/>
      <c r="CB63" s="200"/>
      <c r="CC63" s="200"/>
      <c r="CD63" s="200"/>
      <c r="CE63" s="200"/>
      <c r="CF63" s="200"/>
      <c r="CG63" s="200"/>
      <c r="CH63" s="200"/>
      <c r="CI63" s="200"/>
      <c r="CJ63" s="200"/>
      <c r="CK63" s="200"/>
      <c r="CL63" s="200"/>
      <c r="CM63" s="200"/>
      <c r="CN63" s="200"/>
      <c r="CO63" s="200"/>
      <c r="CP63" s="200"/>
      <c r="CQ63" s="200"/>
      <c r="CR63" s="200"/>
      <c r="CS63" s="200"/>
      <c r="CT63" s="200"/>
      <c r="CU63" s="200"/>
      <c r="CV63" s="200"/>
      <c r="CW63" s="200"/>
      <c r="CX63" s="200"/>
      <c r="CY63" s="200"/>
      <c r="CZ63" s="200"/>
      <c r="DA63" s="200"/>
      <c r="DB63" s="200"/>
      <c r="DC63" s="200"/>
      <c r="DD63" s="200"/>
      <c r="DE63" s="200"/>
      <c r="DF63" s="200"/>
      <c r="DG63" s="200"/>
      <c r="DH63" s="200"/>
      <c r="DI63" s="200"/>
      <c r="DJ63" s="200"/>
      <c r="DK63" s="200"/>
      <c r="DL63" s="200"/>
      <c r="DM63" s="200"/>
      <c r="DN63" s="200"/>
      <c r="DO63" s="200"/>
      <c r="DP63" s="200"/>
      <c r="DQ63" s="200"/>
      <c r="DR63" s="200"/>
      <c r="DS63" s="200"/>
      <c r="DT63" s="200"/>
      <c r="DU63" s="200"/>
      <c r="DV63" s="200"/>
      <c r="DW63" s="200"/>
      <c r="DX63" s="200"/>
      <c r="DY63" s="200"/>
      <c r="DZ63" s="200"/>
      <c r="EA63" s="200"/>
      <c r="EB63" s="200"/>
      <c r="EC63" s="200"/>
      <c r="ED63" s="200"/>
      <c r="EE63" s="200"/>
      <c r="EF63" s="200"/>
      <c r="EG63" s="200"/>
      <c r="EH63" s="200"/>
      <c r="EI63" s="200"/>
      <c r="EJ63" s="200"/>
      <c r="EK63" s="200"/>
    </row>
    <row r="64" spans="1:141" s="61" customFormat="1" ht="30" customHeight="1" thickTop="1" thickBot="1" x14ac:dyDescent="0.3">
      <c r="A64" s="94" t="s">
        <v>80</v>
      </c>
      <c r="B64" s="94" t="s">
        <v>85</v>
      </c>
      <c r="C64" s="94" t="s">
        <v>86</v>
      </c>
      <c r="D64" s="94" t="s">
        <v>87</v>
      </c>
      <c r="E64" s="94" t="s">
        <v>88</v>
      </c>
      <c r="F64" s="94" t="s">
        <v>89</v>
      </c>
      <c r="G64" s="66"/>
      <c r="H64" s="19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0"/>
      <c r="BR64" s="200"/>
      <c r="BS64" s="200"/>
      <c r="BT64" s="200"/>
      <c r="BU64" s="200"/>
      <c r="BV64" s="200"/>
      <c r="BW64" s="200"/>
      <c r="BX64" s="200"/>
      <c r="BY64" s="200"/>
      <c r="BZ64" s="200"/>
      <c r="CA64" s="200"/>
      <c r="CB64" s="200"/>
      <c r="CC64" s="200"/>
      <c r="CD64" s="200"/>
      <c r="CE64" s="200"/>
      <c r="CF64" s="200"/>
      <c r="CG64" s="200"/>
      <c r="CH64" s="200"/>
      <c r="CI64" s="200"/>
      <c r="CJ64" s="200"/>
      <c r="CK64" s="200"/>
      <c r="CL64" s="200"/>
      <c r="CM64" s="200"/>
      <c r="CN64" s="200"/>
      <c r="CO64" s="200"/>
      <c r="CP64" s="200"/>
      <c r="CQ64" s="200"/>
      <c r="CR64" s="200"/>
      <c r="CS64" s="200"/>
      <c r="CT64" s="200"/>
      <c r="CU64" s="200"/>
      <c r="CV64" s="200"/>
      <c r="CW64" s="200"/>
      <c r="CX64" s="200"/>
      <c r="CY64" s="200"/>
      <c r="CZ64" s="200"/>
      <c r="DA64" s="200"/>
      <c r="DB64" s="200"/>
      <c r="DC64" s="200"/>
      <c r="DD64" s="200"/>
      <c r="DE64" s="200"/>
      <c r="DF64" s="200"/>
      <c r="DG64" s="200"/>
      <c r="DH64" s="200"/>
      <c r="DI64" s="200"/>
      <c r="DJ64" s="200"/>
      <c r="DK64" s="200"/>
      <c r="DL64" s="200"/>
      <c r="DM64" s="200"/>
      <c r="DN64" s="200"/>
      <c r="DO64" s="200"/>
      <c r="DP64" s="200"/>
      <c r="DQ64" s="200"/>
      <c r="DR64" s="200"/>
      <c r="DS64" s="200"/>
      <c r="DT64" s="200"/>
      <c r="DU64" s="200"/>
      <c r="DV64" s="200"/>
      <c r="DW64" s="200"/>
      <c r="DX64" s="200"/>
      <c r="DY64" s="200"/>
      <c r="DZ64" s="200"/>
      <c r="EA64" s="200"/>
      <c r="EB64" s="200"/>
      <c r="EC64" s="200"/>
      <c r="ED64" s="200"/>
      <c r="EE64" s="200"/>
      <c r="EF64" s="200"/>
      <c r="EG64" s="200"/>
      <c r="EH64" s="200"/>
      <c r="EI64" s="200"/>
      <c r="EJ64" s="200"/>
      <c r="EK64" s="200"/>
    </row>
    <row r="65" spans="1:141" s="61" customFormat="1" ht="30" customHeight="1" thickTop="1" thickBot="1" x14ac:dyDescent="0.3">
      <c r="A65" s="227"/>
      <c r="B65" s="227"/>
      <c r="C65" s="228"/>
      <c r="D65" s="228"/>
      <c r="E65" s="229"/>
      <c r="F65" s="86">
        <f>+D65*E65</f>
        <v>0</v>
      </c>
      <c r="H65" s="19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0"/>
      <c r="BR65" s="200"/>
      <c r="BS65" s="200"/>
      <c r="BT65" s="200"/>
      <c r="BU65" s="200"/>
      <c r="BV65" s="200"/>
      <c r="BW65" s="200"/>
      <c r="BX65" s="200"/>
      <c r="BY65" s="200"/>
      <c r="BZ65" s="200"/>
      <c r="CA65" s="200"/>
      <c r="CB65" s="200"/>
      <c r="CC65" s="200"/>
      <c r="CD65" s="200"/>
      <c r="CE65" s="200"/>
      <c r="CF65" s="200"/>
      <c r="CG65" s="200"/>
      <c r="CH65" s="200"/>
      <c r="CI65" s="200"/>
      <c r="CJ65" s="200"/>
      <c r="CK65" s="200"/>
      <c r="CL65" s="200"/>
      <c r="CM65" s="200"/>
      <c r="CN65" s="200"/>
      <c r="CO65" s="200"/>
      <c r="CP65" s="200"/>
      <c r="CQ65" s="200"/>
      <c r="CR65" s="200"/>
      <c r="CS65" s="200"/>
      <c r="CT65" s="200"/>
      <c r="CU65" s="200"/>
      <c r="CV65" s="200"/>
      <c r="CW65" s="200"/>
      <c r="CX65" s="200"/>
      <c r="CY65" s="200"/>
      <c r="CZ65" s="200"/>
      <c r="DA65" s="200"/>
      <c r="DB65" s="200"/>
      <c r="DC65" s="200"/>
      <c r="DD65" s="200"/>
      <c r="DE65" s="200"/>
      <c r="DF65" s="200"/>
      <c r="DG65" s="200"/>
      <c r="DH65" s="200"/>
      <c r="DI65" s="200"/>
      <c r="DJ65" s="200"/>
      <c r="DK65" s="200"/>
      <c r="DL65" s="200"/>
      <c r="DM65" s="200"/>
      <c r="DN65" s="200"/>
      <c r="DO65" s="200"/>
      <c r="DP65" s="200"/>
      <c r="DQ65" s="200"/>
      <c r="DR65" s="200"/>
      <c r="DS65" s="200"/>
      <c r="DT65" s="200"/>
      <c r="DU65" s="200"/>
      <c r="DV65" s="200"/>
      <c r="DW65" s="200"/>
      <c r="DX65" s="200"/>
      <c r="DY65" s="200"/>
      <c r="DZ65" s="200"/>
      <c r="EA65" s="200"/>
      <c r="EB65" s="200"/>
      <c r="EC65" s="200"/>
      <c r="ED65" s="200"/>
      <c r="EE65" s="200"/>
      <c r="EF65" s="200"/>
      <c r="EG65" s="200"/>
      <c r="EH65" s="200"/>
      <c r="EI65" s="200"/>
      <c r="EJ65" s="200"/>
      <c r="EK65" s="200"/>
    </row>
    <row r="66" spans="1:141" s="61" customFormat="1" ht="30" customHeight="1" thickTop="1" thickBot="1" x14ac:dyDescent="0.3">
      <c r="A66" s="227"/>
      <c r="B66" s="227"/>
      <c r="C66" s="228"/>
      <c r="D66" s="228"/>
      <c r="E66" s="229"/>
      <c r="F66" s="86">
        <f>+D66*E66</f>
        <v>0</v>
      </c>
      <c r="H66" s="19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0"/>
      <c r="BR66" s="200"/>
      <c r="BS66" s="200"/>
      <c r="BT66" s="200"/>
      <c r="BU66" s="200"/>
      <c r="BV66" s="200"/>
      <c r="BW66" s="200"/>
      <c r="BX66" s="200"/>
      <c r="BY66" s="200"/>
      <c r="BZ66" s="200"/>
      <c r="CA66" s="200"/>
      <c r="CB66" s="200"/>
      <c r="CC66" s="200"/>
      <c r="CD66" s="200"/>
      <c r="CE66" s="200"/>
      <c r="CF66" s="200"/>
      <c r="CG66" s="200"/>
      <c r="CH66" s="200"/>
      <c r="CI66" s="200"/>
      <c r="CJ66" s="200"/>
      <c r="CK66" s="200"/>
      <c r="CL66" s="200"/>
      <c r="CM66" s="200"/>
      <c r="CN66" s="200"/>
      <c r="CO66" s="200"/>
      <c r="CP66" s="200"/>
      <c r="CQ66" s="200"/>
      <c r="CR66" s="200"/>
      <c r="CS66" s="200"/>
      <c r="CT66" s="200"/>
      <c r="CU66" s="200"/>
      <c r="CV66" s="200"/>
      <c r="CW66" s="200"/>
      <c r="CX66" s="200"/>
      <c r="CY66" s="200"/>
      <c r="CZ66" s="200"/>
      <c r="DA66" s="200"/>
      <c r="DB66" s="200"/>
      <c r="DC66" s="200"/>
      <c r="DD66" s="200"/>
      <c r="DE66" s="200"/>
      <c r="DF66" s="200"/>
      <c r="DG66" s="200"/>
      <c r="DH66" s="200"/>
      <c r="DI66" s="200"/>
      <c r="DJ66" s="200"/>
      <c r="DK66" s="200"/>
      <c r="DL66" s="200"/>
      <c r="DM66" s="200"/>
      <c r="DN66" s="200"/>
      <c r="DO66" s="200"/>
      <c r="DP66" s="200"/>
      <c r="DQ66" s="200"/>
      <c r="DR66" s="200"/>
      <c r="DS66" s="200"/>
      <c r="DT66" s="200"/>
      <c r="DU66" s="200"/>
      <c r="DV66" s="200"/>
      <c r="DW66" s="200"/>
      <c r="DX66" s="200"/>
      <c r="DY66" s="200"/>
      <c r="DZ66" s="200"/>
      <c r="EA66" s="200"/>
      <c r="EB66" s="200"/>
      <c r="EC66" s="200"/>
      <c r="ED66" s="200"/>
      <c r="EE66" s="200"/>
      <c r="EF66" s="200"/>
      <c r="EG66" s="200"/>
      <c r="EH66" s="200"/>
      <c r="EI66" s="200"/>
      <c r="EJ66" s="200"/>
      <c r="EK66" s="200"/>
    </row>
    <row r="67" spans="1:141" s="61" customFormat="1" ht="30" customHeight="1" thickTop="1" thickBot="1" x14ac:dyDescent="0.3">
      <c r="A67" s="227"/>
      <c r="B67" s="227"/>
      <c r="C67" s="228"/>
      <c r="D67" s="228"/>
      <c r="E67" s="229"/>
      <c r="F67" s="86">
        <f>+D67*E67</f>
        <v>0</v>
      </c>
      <c r="H67" s="19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00"/>
      <c r="BL67" s="200"/>
      <c r="BM67" s="200"/>
      <c r="BN67" s="200"/>
      <c r="BO67" s="200"/>
      <c r="BP67" s="200"/>
      <c r="BQ67" s="200"/>
      <c r="BR67" s="200"/>
      <c r="BS67" s="200"/>
      <c r="BT67" s="200"/>
      <c r="BU67" s="200"/>
      <c r="BV67" s="200"/>
      <c r="BW67" s="200"/>
      <c r="BX67" s="200"/>
      <c r="BY67" s="200"/>
      <c r="BZ67" s="200"/>
      <c r="CA67" s="200"/>
      <c r="CB67" s="200"/>
      <c r="CC67" s="200"/>
      <c r="CD67" s="200"/>
      <c r="CE67" s="200"/>
      <c r="CF67" s="200"/>
      <c r="CG67" s="200"/>
      <c r="CH67" s="200"/>
      <c r="CI67" s="200"/>
      <c r="CJ67" s="200"/>
      <c r="CK67" s="200"/>
      <c r="CL67" s="200"/>
      <c r="CM67" s="200"/>
      <c r="CN67" s="200"/>
      <c r="CO67" s="200"/>
      <c r="CP67" s="200"/>
      <c r="CQ67" s="200"/>
      <c r="CR67" s="200"/>
      <c r="CS67" s="200"/>
      <c r="CT67" s="200"/>
      <c r="CU67" s="200"/>
      <c r="CV67" s="200"/>
      <c r="CW67" s="200"/>
      <c r="CX67" s="200"/>
      <c r="CY67" s="200"/>
      <c r="CZ67" s="200"/>
      <c r="DA67" s="200"/>
      <c r="DB67" s="200"/>
      <c r="DC67" s="200"/>
      <c r="DD67" s="200"/>
      <c r="DE67" s="200"/>
      <c r="DF67" s="200"/>
      <c r="DG67" s="200"/>
      <c r="DH67" s="200"/>
      <c r="DI67" s="200"/>
      <c r="DJ67" s="200"/>
      <c r="DK67" s="200"/>
      <c r="DL67" s="200"/>
      <c r="DM67" s="200"/>
      <c r="DN67" s="200"/>
      <c r="DO67" s="200"/>
      <c r="DP67" s="200"/>
      <c r="DQ67" s="200"/>
      <c r="DR67" s="200"/>
      <c r="DS67" s="200"/>
      <c r="DT67" s="200"/>
      <c r="DU67" s="200"/>
      <c r="DV67" s="200"/>
      <c r="DW67" s="200"/>
      <c r="DX67" s="200"/>
      <c r="DY67" s="200"/>
      <c r="DZ67" s="200"/>
      <c r="EA67" s="200"/>
      <c r="EB67" s="200"/>
      <c r="EC67" s="200"/>
      <c r="ED67" s="200"/>
      <c r="EE67" s="200"/>
      <c r="EF67" s="200"/>
      <c r="EG67" s="200"/>
      <c r="EH67" s="200"/>
      <c r="EI67" s="200"/>
      <c r="EJ67" s="200"/>
      <c r="EK67" s="200"/>
    </row>
    <row r="68" spans="1:141" s="61" customFormat="1" ht="30" customHeight="1" thickTop="1" thickBot="1" x14ac:dyDescent="0.3">
      <c r="A68" s="67"/>
      <c r="B68" s="68"/>
      <c r="C68" s="316" t="s">
        <v>161</v>
      </c>
      <c r="D68" s="317"/>
      <c r="E68" s="318"/>
      <c r="F68" s="245">
        <f>SUM($F$65:$F$67)</f>
        <v>0</v>
      </c>
      <c r="H68" s="190"/>
      <c r="I68" s="200"/>
      <c r="J68" s="200"/>
      <c r="K68" s="200"/>
      <c r="L68" s="200"/>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0"/>
      <c r="AW68" s="200"/>
      <c r="AX68" s="200"/>
      <c r="AY68" s="200"/>
      <c r="AZ68" s="200"/>
      <c r="BA68" s="200"/>
      <c r="BB68" s="200"/>
      <c r="BC68" s="200"/>
      <c r="BD68" s="200"/>
      <c r="BE68" s="200"/>
      <c r="BF68" s="200"/>
      <c r="BG68" s="200"/>
      <c r="BH68" s="200"/>
      <c r="BI68" s="200"/>
      <c r="BJ68" s="200"/>
      <c r="BK68" s="200"/>
      <c r="BL68" s="200"/>
      <c r="BM68" s="200"/>
      <c r="BN68" s="200"/>
      <c r="BO68" s="200"/>
      <c r="BP68" s="200"/>
      <c r="BQ68" s="200"/>
      <c r="BR68" s="200"/>
      <c r="BS68" s="200"/>
      <c r="BT68" s="200"/>
      <c r="BU68" s="200"/>
      <c r="BV68" s="200"/>
      <c r="BW68" s="200"/>
      <c r="BX68" s="200"/>
      <c r="BY68" s="200"/>
      <c r="BZ68" s="200"/>
      <c r="CA68" s="200"/>
      <c r="CB68" s="200"/>
      <c r="CC68" s="200"/>
      <c r="CD68" s="200"/>
      <c r="CE68" s="200"/>
      <c r="CF68" s="200"/>
      <c r="CG68" s="200"/>
      <c r="CH68" s="200"/>
      <c r="CI68" s="200"/>
      <c r="CJ68" s="200"/>
      <c r="CK68" s="200"/>
      <c r="CL68" s="200"/>
      <c r="CM68" s="200"/>
      <c r="CN68" s="200"/>
      <c r="CO68" s="200"/>
      <c r="CP68" s="200"/>
      <c r="CQ68" s="200"/>
      <c r="CR68" s="200"/>
      <c r="CS68" s="200"/>
      <c r="CT68" s="200"/>
      <c r="CU68" s="200"/>
      <c r="CV68" s="200"/>
      <c r="CW68" s="200"/>
      <c r="CX68" s="200"/>
      <c r="CY68" s="200"/>
      <c r="CZ68" s="200"/>
      <c r="DA68" s="200"/>
      <c r="DB68" s="200"/>
      <c r="DC68" s="200"/>
      <c r="DD68" s="200"/>
      <c r="DE68" s="200"/>
      <c r="DF68" s="200"/>
      <c r="DG68" s="200"/>
      <c r="DH68" s="200"/>
      <c r="DI68" s="200"/>
      <c r="DJ68" s="200"/>
      <c r="DK68" s="200"/>
      <c r="DL68" s="200"/>
      <c r="DM68" s="200"/>
      <c r="DN68" s="200"/>
      <c r="DO68" s="200"/>
      <c r="DP68" s="200"/>
      <c r="DQ68" s="200"/>
      <c r="DR68" s="200"/>
      <c r="DS68" s="200"/>
      <c r="DT68" s="200"/>
      <c r="DU68" s="200"/>
      <c r="DV68" s="200"/>
      <c r="DW68" s="200"/>
      <c r="DX68" s="200"/>
      <c r="DY68" s="200"/>
      <c r="DZ68" s="200"/>
      <c r="EA68" s="200"/>
      <c r="EB68" s="200"/>
      <c r="EC68" s="200"/>
      <c r="ED68" s="200"/>
      <c r="EE68" s="200"/>
      <c r="EF68" s="200"/>
      <c r="EG68" s="200"/>
      <c r="EH68" s="200"/>
      <c r="EI68" s="200"/>
      <c r="EJ68" s="200"/>
      <c r="EK68" s="200"/>
    </row>
    <row r="69" spans="1:141" s="61" customFormat="1" ht="15" customHeight="1" thickTop="1" thickBot="1" x14ac:dyDescent="0.3">
      <c r="B69" s="63"/>
      <c r="C69" s="63"/>
      <c r="D69" s="63"/>
      <c r="E69" s="63"/>
      <c r="F69" s="63"/>
      <c r="G69" s="63"/>
      <c r="H69" s="190"/>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200"/>
      <c r="AN69" s="200"/>
      <c r="AO69" s="200"/>
      <c r="AP69" s="200"/>
      <c r="AQ69" s="200"/>
      <c r="AR69" s="200"/>
      <c r="AS69" s="200"/>
      <c r="AT69" s="200"/>
      <c r="AU69" s="200"/>
      <c r="AV69" s="200"/>
      <c r="AW69" s="200"/>
      <c r="AX69" s="200"/>
      <c r="AY69" s="200"/>
      <c r="AZ69" s="200"/>
      <c r="BA69" s="200"/>
      <c r="BB69" s="200"/>
      <c r="BC69" s="200"/>
      <c r="BD69" s="200"/>
      <c r="BE69" s="200"/>
      <c r="BF69" s="200"/>
      <c r="BG69" s="200"/>
      <c r="BH69" s="200"/>
      <c r="BI69" s="200"/>
      <c r="BJ69" s="200"/>
      <c r="BK69" s="200"/>
      <c r="BL69" s="200"/>
      <c r="BM69" s="200"/>
      <c r="BN69" s="200"/>
      <c r="BO69" s="200"/>
      <c r="BP69" s="200"/>
      <c r="BQ69" s="200"/>
      <c r="BR69" s="200"/>
      <c r="BS69" s="200"/>
      <c r="BT69" s="200"/>
      <c r="BU69" s="200"/>
      <c r="BV69" s="200"/>
      <c r="BW69" s="200"/>
      <c r="BX69" s="200"/>
      <c r="BY69" s="200"/>
      <c r="BZ69" s="200"/>
      <c r="CA69" s="200"/>
      <c r="CB69" s="200"/>
      <c r="CC69" s="200"/>
      <c r="CD69" s="200"/>
      <c r="CE69" s="200"/>
      <c r="CF69" s="200"/>
      <c r="CG69" s="200"/>
      <c r="CH69" s="200"/>
      <c r="CI69" s="200"/>
      <c r="CJ69" s="200"/>
      <c r="CK69" s="200"/>
      <c r="CL69" s="200"/>
      <c r="CM69" s="200"/>
      <c r="CN69" s="200"/>
      <c r="CO69" s="200"/>
      <c r="CP69" s="200"/>
      <c r="CQ69" s="200"/>
      <c r="CR69" s="200"/>
      <c r="CS69" s="200"/>
      <c r="CT69" s="200"/>
      <c r="CU69" s="200"/>
      <c r="CV69" s="200"/>
      <c r="CW69" s="200"/>
      <c r="CX69" s="200"/>
      <c r="CY69" s="200"/>
      <c r="CZ69" s="200"/>
      <c r="DA69" s="200"/>
      <c r="DB69" s="200"/>
      <c r="DC69" s="200"/>
      <c r="DD69" s="200"/>
      <c r="DE69" s="200"/>
      <c r="DF69" s="200"/>
      <c r="DG69" s="200"/>
      <c r="DH69" s="200"/>
      <c r="DI69" s="200"/>
      <c r="DJ69" s="200"/>
      <c r="DK69" s="200"/>
      <c r="DL69" s="200"/>
      <c r="DM69" s="200"/>
      <c r="DN69" s="200"/>
      <c r="DO69" s="200"/>
      <c r="DP69" s="200"/>
      <c r="DQ69" s="200"/>
      <c r="DR69" s="200"/>
      <c r="DS69" s="200"/>
      <c r="DT69" s="200"/>
      <c r="DU69" s="200"/>
      <c r="DV69" s="200"/>
      <c r="DW69" s="200"/>
      <c r="DX69" s="200"/>
      <c r="DY69" s="200"/>
      <c r="DZ69" s="200"/>
      <c r="EA69" s="200"/>
      <c r="EB69" s="200"/>
      <c r="EC69" s="200"/>
      <c r="ED69" s="200"/>
      <c r="EE69" s="200"/>
      <c r="EF69" s="200"/>
      <c r="EG69" s="200"/>
      <c r="EH69" s="200"/>
      <c r="EI69" s="200"/>
      <c r="EJ69" s="200"/>
      <c r="EK69" s="200"/>
    </row>
    <row r="70" spans="1:141" s="64" customFormat="1" ht="30" customHeight="1" thickTop="1" thickBot="1" x14ac:dyDescent="0.3">
      <c r="A70" s="288" t="s">
        <v>215</v>
      </c>
      <c r="B70" s="288"/>
      <c r="C70" s="288"/>
      <c r="D70" s="288"/>
      <c r="E70" s="288"/>
      <c r="F70" s="288"/>
      <c r="G70" s="63"/>
      <c r="H70" s="190"/>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211"/>
      <c r="BY70" s="211"/>
      <c r="BZ70" s="211"/>
      <c r="CA70" s="211"/>
      <c r="CB70" s="211"/>
      <c r="CC70" s="211"/>
      <c r="CD70" s="211"/>
      <c r="CE70" s="211"/>
      <c r="CF70" s="211"/>
      <c r="CG70" s="211"/>
      <c r="CH70" s="211"/>
      <c r="CI70" s="211"/>
      <c r="CJ70" s="211"/>
      <c r="CK70" s="211"/>
      <c r="CL70" s="211"/>
      <c r="CM70" s="211"/>
      <c r="CN70" s="211"/>
      <c r="CO70" s="211"/>
      <c r="CP70" s="211"/>
      <c r="CQ70" s="211"/>
      <c r="CR70" s="211"/>
      <c r="CS70" s="211"/>
      <c r="CT70" s="211"/>
      <c r="CU70" s="211"/>
      <c r="CV70" s="211"/>
      <c r="CW70" s="211"/>
      <c r="CX70" s="211"/>
      <c r="CY70" s="211"/>
      <c r="CZ70" s="211"/>
      <c r="DA70" s="211"/>
      <c r="DB70" s="211"/>
      <c r="DC70" s="211"/>
      <c r="DD70" s="211"/>
      <c r="DE70" s="211"/>
      <c r="DF70" s="211"/>
      <c r="DG70" s="211"/>
      <c r="DH70" s="211"/>
      <c r="DI70" s="211"/>
      <c r="DJ70" s="211"/>
      <c r="DK70" s="211"/>
      <c r="DL70" s="211"/>
      <c r="DM70" s="211"/>
      <c r="DN70" s="211"/>
      <c r="DO70" s="211"/>
      <c r="DP70" s="211"/>
      <c r="DQ70" s="211"/>
      <c r="DR70" s="211"/>
      <c r="DS70" s="211"/>
      <c r="DT70" s="211"/>
      <c r="DU70" s="211"/>
      <c r="DV70" s="211"/>
      <c r="DW70" s="211"/>
      <c r="DX70" s="211"/>
      <c r="DY70" s="211"/>
      <c r="DZ70" s="211"/>
      <c r="EA70" s="211"/>
      <c r="EB70" s="211"/>
      <c r="EC70" s="211"/>
      <c r="ED70" s="211"/>
      <c r="EE70" s="211"/>
      <c r="EF70" s="211"/>
      <c r="EG70" s="211"/>
      <c r="EH70" s="211"/>
      <c r="EI70" s="211"/>
      <c r="EJ70" s="211"/>
      <c r="EK70" s="211"/>
    </row>
    <row r="71" spans="1:141" s="64" customFormat="1" ht="30" customHeight="1" thickTop="1" thickBot="1" x14ac:dyDescent="0.3">
      <c r="A71" s="94" t="s">
        <v>80</v>
      </c>
      <c r="B71" s="94" t="s">
        <v>85</v>
      </c>
      <c r="C71" s="94" t="s">
        <v>86</v>
      </c>
      <c r="D71" s="94" t="s">
        <v>15</v>
      </c>
      <c r="E71" s="94" t="s">
        <v>88</v>
      </c>
      <c r="F71" s="94" t="s">
        <v>89</v>
      </c>
      <c r="G71" s="63"/>
      <c r="H71" s="190"/>
      <c r="I71" s="211"/>
      <c r="J71" s="211"/>
      <c r="K71" s="211"/>
      <c r="L71" s="211"/>
      <c r="M71" s="211"/>
      <c r="N71" s="211"/>
      <c r="O71" s="211"/>
      <c r="P71" s="211"/>
      <c r="Q71" s="211"/>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c r="BT71" s="211"/>
      <c r="BU71" s="211"/>
      <c r="BV71" s="211"/>
      <c r="BW71" s="211"/>
      <c r="BX71" s="211"/>
      <c r="BY71" s="211"/>
      <c r="BZ71" s="211"/>
      <c r="CA71" s="211"/>
      <c r="CB71" s="211"/>
      <c r="CC71" s="211"/>
      <c r="CD71" s="211"/>
      <c r="CE71" s="211"/>
      <c r="CF71" s="211"/>
      <c r="CG71" s="211"/>
      <c r="CH71" s="211"/>
      <c r="CI71" s="211"/>
      <c r="CJ71" s="211"/>
      <c r="CK71" s="211"/>
      <c r="CL71" s="211"/>
      <c r="CM71" s="211"/>
      <c r="CN71" s="211"/>
      <c r="CO71" s="211"/>
      <c r="CP71" s="211"/>
      <c r="CQ71" s="211"/>
      <c r="CR71" s="211"/>
      <c r="CS71" s="211"/>
      <c r="CT71" s="211"/>
      <c r="CU71" s="211"/>
      <c r="CV71" s="211"/>
      <c r="CW71" s="211"/>
      <c r="CX71" s="211"/>
      <c r="CY71" s="211"/>
      <c r="CZ71" s="211"/>
      <c r="DA71" s="211"/>
      <c r="DB71" s="211"/>
      <c r="DC71" s="211"/>
      <c r="DD71" s="211"/>
      <c r="DE71" s="211"/>
      <c r="DF71" s="211"/>
      <c r="DG71" s="211"/>
      <c r="DH71" s="211"/>
      <c r="DI71" s="211"/>
      <c r="DJ71" s="211"/>
      <c r="DK71" s="211"/>
      <c r="DL71" s="211"/>
      <c r="DM71" s="211"/>
      <c r="DN71" s="211"/>
      <c r="DO71" s="211"/>
      <c r="DP71" s="211"/>
      <c r="DQ71" s="211"/>
      <c r="DR71" s="211"/>
      <c r="DS71" s="211"/>
      <c r="DT71" s="211"/>
      <c r="DU71" s="211"/>
      <c r="DV71" s="211"/>
      <c r="DW71" s="211"/>
      <c r="DX71" s="211"/>
      <c r="DY71" s="211"/>
      <c r="DZ71" s="211"/>
      <c r="EA71" s="211"/>
      <c r="EB71" s="211"/>
      <c r="EC71" s="211"/>
      <c r="ED71" s="211"/>
      <c r="EE71" s="211"/>
      <c r="EF71" s="211"/>
      <c r="EG71" s="211"/>
      <c r="EH71" s="211"/>
      <c r="EI71" s="211"/>
      <c r="EJ71" s="211"/>
      <c r="EK71" s="211"/>
    </row>
    <row r="72" spans="1:141" s="64" customFormat="1" ht="30" customHeight="1" thickTop="1" thickBot="1" x14ac:dyDescent="0.3">
      <c r="A72" s="227"/>
      <c r="B72" s="227"/>
      <c r="C72" s="228"/>
      <c r="D72" s="228"/>
      <c r="E72" s="229"/>
      <c r="F72" s="105">
        <f>+D72*E72</f>
        <v>0</v>
      </c>
      <c r="G72" s="63"/>
      <c r="H72" s="190"/>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c r="BT72" s="211"/>
      <c r="BU72" s="211"/>
      <c r="BV72" s="211"/>
      <c r="BW72" s="211"/>
      <c r="BX72" s="211"/>
      <c r="BY72" s="211"/>
      <c r="BZ72" s="211"/>
      <c r="CA72" s="211"/>
      <c r="CB72" s="211"/>
      <c r="CC72" s="211"/>
      <c r="CD72" s="211"/>
      <c r="CE72" s="211"/>
      <c r="CF72" s="211"/>
      <c r="CG72" s="211"/>
      <c r="CH72" s="211"/>
      <c r="CI72" s="211"/>
      <c r="CJ72" s="211"/>
      <c r="CK72" s="211"/>
      <c r="CL72" s="211"/>
      <c r="CM72" s="211"/>
      <c r="CN72" s="211"/>
      <c r="CO72" s="211"/>
      <c r="CP72" s="211"/>
      <c r="CQ72" s="211"/>
      <c r="CR72" s="211"/>
      <c r="CS72" s="211"/>
      <c r="CT72" s="211"/>
      <c r="CU72" s="211"/>
      <c r="CV72" s="211"/>
      <c r="CW72" s="211"/>
      <c r="CX72" s="211"/>
      <c r="CY72" s="211"/>
      <c r="CZ72" s="211"/>
      <c r="DA72" s="211"/>
      <c r="DB72" s="211"/>
      <c r="DC72" s="211"/>
      <c r="DD72" s="211"/>
      <c r="DE72" s="211"/>
      <c r="DF72" s="211"/>
      <c r="DG72" s="211"/>
      <c r="DH72" s="211"/>
      <c r="DI72" s="211"/>
      <c r="DJ72" s="211"/>
      <c r="DK72" s="211"/>
      <c r="DL72" s="211"/>
      <c r="DM72" s="211"/>
      <c r="DN72" s="211"/>
      <c r="DO72" s="211"/>
      <c r="DP72" s="211"/>
      <c r="DQ72" s="211"/>
      <c r="DR72" s="211"/>
      <c r="DS72" s="211"/>
      <c r="DT72" s="211"/>
      <c r="DU72" s="211"/>
      <c r="DV72" s="211"/>
      <c r="DW72" s="211"/>
      <c r="DX72" s="211"/>
      <c r="DY72" s="211"/>
      <c r="DZ72" s="211"/>
      <c r="EA72" s="211"/>
      <c r="EB72" s="211"/>
      <c r="EC72" s="211"/>
      <c r="ED72" s="211"/>
      <c r="EE72" s="211"/>
      <c r="EF72" s="211"/>
      <c r="EG72" s="211"/>
      <c r="EH72" s="211"/>
      <c r="EI72" s="211"/>
      <c r="EJ72" s="211"/>
      <c r="EK72" s="211"/>
    </row>
    <row r="73" spans="1:141" s="64" customFormat="1" ht="30" customHeight="1" thickTop="1" thickBot="1" x14ac:dyDescent="0.3">
      <c r="A73" s="227"/>
      <c r="B73" s="227"/>
      <c r="C73" s="228"/>
      <c r="D73" s="228"/>
      <c r="E73" s="229"/>
      <c r="F73" s="105">
        <f>+D73*E73</f>
        <v>0</v>
      </c>
      <c r="G73" s="63"/>
      <c r="H73" s="190"/>
      <c r="I73" s="211"/>
      <c r="J73" s="211"/>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c r="BT73" s="211"/>
      <c r="BU73" s="211"/>
      <c r="BV73" s="211"/>
      <c r="BW73" s="211"/>
      <c r="BX73" s="211"/>
      <c r="BY73" s="211"/>
      <c r="BZ73" s="211"/>
      <c r="CA73" s="211"/>
      <c r="CB73" s="211"/>
      <c r="CC73" s="211"/>
      <c r="CD73" s="211"/>
      <c r="CE73" s="211"/>
      <c r="CF73" s="211"/>
      <c r="CG73" s="211"/>
      <c r="CH73" s="211"/>
      <c r="CI73" s="211"/>
      <c r="CJ73" s="211"/>
      <c r="CK73" s="211"/>
      <c r="CL73" s="211"/>
      <c r="CM73" s="211"/>
      <c r="CN73" s="211"/>
      <c r="CO73" s="211"/>
      <c r="CP73" s="211"/>
      <c r="CQ73" s="211"/>
      <c r="CR73" s="211"/>
      <c r="CS73" s="211"/>
      <c r="CT73" s="211"/>
      <c r="CU73" s="211"/>
      <c r="CV73" s="211"/>
      <c r="CW73" s="211"/>
      <c r="CX73" s="211"/>
      <c r="CY73" s="211"/>
      <c r="CZ73" s="211"/>
      <c r="DA73" s="211"/>
      <c r="DB73" s="211"/>
      <c r="DC73" s="211"/>
      <c r="DD73" s="211"/>
      <c r="DE73" s="211"/>
      <c r="DF73" s="211"/>
      <c r="DG73" s="211"/>
      <c r="DH73" s="211"/>
      <c r="DI73" s="211"/>
      <c r="DJ73" s="211"/>
      <c r="DK73" s="211"/>
      <c r="DL73" s="211"/>
      <c r="DM73" s="211"/>
      <c r="DN73" s="211"/>
      <c r="DO73" s="211"/>
      <c r="DP73" s="211"/>
      <c r="DQ73" s="211"/>
      <c r="DR73" s="211"/>
      <c r="DS73" s="211"/>
      <c r="DT73" s="211"/>
      <c r="DU73" s="211"/>
      <c r="DV73" s="211"/>
      <c r="DW73" s="211"/>
      <c r="DX73" s="211"/>
      <c r="DY73" s="211"/>
      <c r="DZ73" s="211"/>
      <c r="EA73" s="211"/>
      <c r="EB73" s="211"/>
      <c r="EC73" s="211"/>
      <c r="ED73" s="211"/>
      <c r="EE73" s="211"/>
      <c r="EF73" s="211"/>
      <c r="EG73" s="211"/>
      <c r="EH73" s="211"/>
      <c r="EI73" s="211"/>
      <c r="EJ73" s="211"/>
      <c r="EK73" s="211"/>
    </row>
    <row r="74" spans="1:141" s="64" customFormat="1" ht="30" customHeight="1" thickTop="1" thickBot="1" x14ac:dyDescent="0.3">
      <c r="A74" s="227"/>
      <c r="B74" s="227"/>
      <c r="C74" s="228"/>
      <c r="D74" s="228"/>
      <c r="E74" s="229"/>
      <c r="F74" s="105">
        <f>+D74*E74</f>
        <v>0</v>
      </c>
      <c r="G74" s="63"/>
      <c r="H74" s="190"/>
      <c r="I74" s="211"/>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211"/>
      <c r="BY74" s="211"/>
      <c r="BZ74" s="211"/>
      <c r="CA74" s="211"/>
      <c r="CB74" s="211"/>
      <c r="CC74" s="211"/>
      <c r="CD74" s="211"/>
      <c r="CE74" s="211"/>
      <c r="CF74" s="211"/>
      <c r="CG74" s="211"/>
      <c r="CH74" s="211"/>
      <c r="CI74" s="211"/>
      <c r="CJ74" s="211"/>
      <c r="CK74" s="211"/>
      <c r="CL74" s="211"/>
      <c r="CM74" s="211"/>
      <c r="CN74" s="211"/>
      <c r="CO74" s="211"/>
      <c r="CP74" s="211"/>
      <c r="CQ74" s="211"/>
      <c r="CR74" s="211"/>
      <c r="CS74" s="211"/>
      <c r="CT74" s="211"/>
      <c r="CU74" s="211"/>
      <c r="CV74" s="211"/>
      <c r="CW74" s="211"/>
      <c r="CX74" s="211"/>
      <c r="CY74" s="211"/>
      <c r="CZ74" s="211"/>
      <c r="DA74" s="211"/>
      <c r="DB74" s="211"/>
      <c r="DC74" s="211"/>
      <c r="DD74" s="211"/>
      <c r="DE74" s="211"/>
      <c r="DF74" s="211"/>
      <c r="DG74" s="211"/>
      <c r="DH74" s="211"/>
      <c r="DI74" s="211"/>
      <c r="DJ74" s="211"/>
      <c r="DK74" s="211"/>
      <c r="DL74" s="211"/>
      <c r="DM74" s="211"/>
      <c r="DN74" s="211"/>
      <c r="DO74" s="211"/>
      <c r="DP74" s="211"/>
      <c r="DQ74" s="211"/>
      <c r="DR74" s="211"/>
      <c r="DS74" s="211"/>
      <c r="DT74" s="211"/>
      <c r="DU74" s="211"/>
      <c r="DV74" s="211"/>
      <c r="DW74" s="211"/>
      <c r="DX74" s="211"/>
      <c r="DY74" s="211"/>
      <c r="DZ74" s="211"/>
      <c r="EA74" s="211"/>
      <c r="EB74" s="211"/>
      <c r="EC74" s="211"/>
      <c r="ED74" s="211"/>
      <c r="EE74" s="211"/>
      <c r="EF74" s="211"/>
      <c r="EG74" s="211"/>
      <c r="EH74" s="211"/>
      <c r="EI74" s="211"/>
      <c r="EJ74" s="211"/>
      <c r="EK74" s="211"/>
    </row>
    <row r="75" spans="1:141" s="64" customFormat="1" ht="30" customHeight="1" thickTop="1" thickBot="1" x14ac:dyDescent="0.3">
      <c r="A75" s="69"/>
      <c r="B75" s="69"/>
      <c r="C75" s="316" t="s">
        <v>162</v>
      </c>
      <c r="D75" s="317"/>
      <c r="E75" s="318"/>
      <c r="F75" s="245">
        <f>SUM($F$72:$F$74)</f>
        <v>0</v>
      </c>
      <c r="G75" s="63"/>
      <c r="H75" s="190"/>
      <c r="I75" s="211"/>
      <c r="J75" s="211"/>
      <c r="K75" s="211"/>
      <c r="L75" s="211"/>
      <c r="M75" s="211"/>
      <c r="N75" s="211"/>
      <c r="O75" s="211"/>
      <c r="P75" s="211"/>
      <c r="Q75" s="211"/>
      <c r="R75" s="211"/>
      <c r="S75" s="211"/>
      <c r="T75" s="211"/>
      <c r="U75" s="211"/>
      <c r="V75" s="211"/>
      <c r="W75" s="211"/>
      <c r="X75" s="211"/>
      <c r="Y75" s="211"/>
      <c r="Z75" s="211"/>
      <c r="AA75" s="211"/>
      <c r="AB75" s="211"/>
      <c r="AC75" s="211"/>
      <c r="AD75" s="211"/>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211"/>
      <c r="BY75" s="211"/>
      <c r="BZ75" s="211"/>
      <c r="CA75" s="211"/>
      <c r="CB75" s="211"/>
      <c r="CC75" s="211"/>
      <c r="CD75" s="211"/>
      <c r="CE75" s="211"/>
      <c r="CF75" s="211"/>
      <c r="CG75" s="211"/>
      <c r="CH75" s="211"/>
      <c r="CI75" s="211"/>
      <c r="CJ75" s="211"/>
      <c r="CK75" s="211"/>
      <c r="CL75" s="211"/>
      <c r="CM75" s="211"/>
      <c r="CN75" s="211"/>
      <c r="CO75" s="211"/>
      <c r="CP75" s="211"/>
      <c r="CQ75" s="211"/>
      <c r="CR75" s="211"/>
      <c r="CS75" s="211"/>
      <c r="CT75" s="211"/>
      <c r="CU75" s="211"/>
      <c r="CV75" s="211"/>
      <c r="CW75" s="211"/>
      <c r="CX75" s="211"/>
      <c r="CY75" s="211"/>
      <c r="CZ75" s="211"/>
      <c r="DA75" s="211"/>
      <c r="DB75" s="211"/>
      <c r="DC75" s="211"/>
      <c r="DD75" s="211"/>
      <c r="DE75" s="211"/>
      <c r="DF75" s="211"/>
      <c r="DG75" s="211"/>
      <c r="DH75" s="211"/>
      <c r="DI75" s="211"/>
      <c r="DJ75" s="211"/>
      <c r="DK75" s="211"/>
      <c r="DL75" s="211"/>
      <c r="DM75" s="211"/>
      <c r="DN75" s="211"/>
      <c r="DO75" s="211"/>
      <c r="DP75" s="211"/>
      <c r="DQ75" s="211"/>
      <c r="DR75" s="211"/>
      <c r="DS75" s="211"/>
      <c r="DT75" s="211"/>
      <c r="DU75" s="211"/>
      <c r="DV75" s="211"/>
      <c r="DW75" s="211"/>
      <c r="DX75" s="211"/>
      <c r="DY75" s="211"/>
      <c r="DZ75" s="211"/>
      <c r="EA75" s="211"/>
      <c r="EB75" s="211"/>
      <c r="EC75" s="211"/>
      <c r="ED75" s="211"/>
      <c r="EE75" s="211"/>
      <c r="EF75" s="211"/>
      <c r="EG75" s="211"/>
      <c r="EH75" s="211"/>
      <c r="EI75" s="211"/>
      <c r="EJ75" s="211"/>
      <c r="EK75" s="211"/>
    </row>
    <row r="76" spans="1:141" s="64" customFormat="1" ht="30" customHeight="1" thickTop="1" thickBot="1" x14ac:dyDescent="0.3">
      <c r="A76" s="319" t="s">
        <v>243</v>
      </c>
      <c r="B76" s="319"/>
      <c r="C76" s="319"/>
      <c r="D76" s="319"/>
      <c r="E76" s="319"/>
      <c r="F76" s="319"/>
      <c r="G76" s="63"/>
      <c r="H76" s="190"/>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211"/>
      <c r="BY76" s="211"/>
      <c r="BZ76" s="211"/>
      <c r="CA76" s="211"/>
      <c r="CB76" s="211"/>
      <c r="CC76" s="211"/>
      <c r="CD76" s="211"/>
      <c r="CE76" s="211"/>
      <c r="CF76" s="211"/>
      <c r="CG76" s="211"/>
      <c r="CH76" s="211"/>
      <c r="CI76" s="211"/>
      <c r="CJ76" s="211"/>
      <c r="CK76" s="211"/>
      <c r="CL76" s="211"/>
      <c r="CM76" s="211"/>
      <c r="CN76" s="211"/>
      <c r="CO76" s="211"/>
      <c r="CP76" s="211"/>
      <c r="CQ76" s="211"/>
      <c r="CR76" s="211"/>
      <c r="CS76" s="211"/>
      <c r="CT76" s="211"/>
      <c r="CU76" s="211"/>
      <c r="CV76" s="211"/>
      <c r="CW76" s="211"/>
      <c r="CX76" s="211"/>
      <c r="CY76" s="211"/>
      <c r="CZ76" s="211"/>
      <c r="DA76" s="211"/>
      <c r="DB76" s="211"/>
      <c r="DC76" s="211"/>
      <c r="DD76" s="211"/>
      <c r="DE76" s="211"/>
      <c r="DF76" s="211"/>
      <c r="DG76" s="211"/>
      <c r="DH76" s="211"/>
      <c r="DI76" s="211"/>
      <c r="DJ76" s="211"/>
      <c r="DK76" s="211"/>
      <c r="DL76" s="211"/>
      <c r="DM76" s="211"/>
      <c r="DN76" s="211"/>
      <c r="DO76" s="211"/>
      <c r="DP76" s="211"/>
      <c r="DQ76" s="211"/>
      <c r="DR76" s="211"/>
      <c r="DS76" s="211"/>
      <c r="DT76" s="211"/>
      <c r="DU76" s="211"/>
      <c r="DV76" s="211"/>
      <c r="DW76" s="211"/>
      <c r="DX76" s="211"/>
      <c r="DY76" s="211"/>
      <c r="DZ76" s="211"/>
      <c r="EA76" s="211"/>
      <c r="EB76" s="211"/>
      <c r="EC76" s="211"/>
      <c r="ED76" s="211"/>
      <c r="EE76" s="211"/>
      <c r="EF76" s="211"/>
      <c r="EG76" s="211"/>
      <c r="EH76" s="211"/>
      <c r="EI76" s="211"/>
      <c r="EJ76" s="211"/>
      <c r="EK76" s="211"/>
    </row>
    <row r="77" spans="1:141" s="64" customFormat="1" ht="30" customHeight="1" thickTop="1" thickBot="1" x14ac:dyDescent="0.3">
      <c r="A77" s="288" t="s">
        <v>221</v>
      </c>
      <c r="B77" s="288"/>
      <c r="C77" s="61"/>
      <c r="D77" s="70"/>
      <c r="E77" s="70"/>
      <c r="F77" s="70"/>
      <c r="G77" s="63"/>
      <c r="H77" s="190"/>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c r="BT77" s="211"/>
      <c r="BU77" s="211"/>
      <c r="BV77" s="211"/>
      <c r="BW77" s="211"/>
      <c r="BX77" s="211"/>
      <c r="BY77" s="211"/>
      <c r="BZ77" s="211"/>
      <c r="CA77" s="211"/>
      <c r="CB77" s="211"/>
      <c r="CC77" s="211"/>
      <c r="CD77" s="211"/>
      <c r="CE77" s="211"/>
      <c r="CF77" s="211"/>
      <c r="CG77" s="211"/>
      <c r="CH77" s="211"/>
      <c r="CI77" s="211"/>
      <c r="CJ77" s="211"/>
      <c r="CK77" s="211"/>
      <c r="CL77" s="211"/>
      <c r="CM77" s="211"/>
      <c r="CN77" s="211"/>
      <c r="CO77" s="211"/>
      <c r="CP77" s="211"/>
      <c r="CQ77" s="211"/>
      <c r="CR77" s="211"/>
      <c r="CS77" s="211"/>
      <c r="CT77" s="211"/>
      <c r="CU77" s="211"/>
      <c r="CV77" s="211"/>
      <c r="CW77" s="211"/>
      <c r="CX77" s="211"/>
      <c r="CY77" s="211"/>
      <c r="CZ77" s="211"/>
      <c r="DA77" s="211"/>
      <c r="DB77" s="211"/>
      <c r="DC77" s="211"/>
      <c r="DD77" s="211"/>
      <c r="DE77" s="211"/>
      <c r="DF77" s="211"/>
      <c r="DG77" s="211"/>
      <c r="DH77" s="211"/>
      <c r="DI77" s="211"/>
      <c r="DJ77" s="211"/>
      <c r="DK77" s="211"/>
      <c r="DL77" s="211"/>
      <c r="DM77" s="211"/>
      <c r="DN77" s="211"/>
      <c r="DO77" s="211"/>
      <c r="DP77" s="211"/>
      <c r="DQ77" s="211"/>
      <c r="DR77" s="211"/>
      <c r="DS77" s="211"/>
      <c r="DT77" s="211"/>
      <c r="DU77" s="211"/>
      <c r="DV77" s="211"/>
      <c r="DW77" s="211"/>
      <c r="DX77" s="211"/>
      <c r="DY77" s="211"/>
      <c r="DZ77" s="211"/>
      <c r="EA77" s="211"/>
      <c r="EB77" s="211"/>
      <c r="EC77" s="211"/>
      <c r="ED77" s="211"/>
      <c r="EE77" s="211"/>
      <c r="EF77" s="211"/>
      <c r="EG77" s="211"/>
      <c r="EH77" s="211"/>
      <c r="EI77" s="211"/>
      <c r="EJ77" s="211"/>
      <c r="EK77" s="211"/>
    </row>
    <row r="78" spans="1:141" s="64" customFormat="1" ht="30" customHeight="1" thickTop="1" thickBot="1" x14ac:dyDescent="0.3">
      <c r="A78" s="94" t="s">
        <v>95</v>
      </c>
      <c r="B78" s="94" t="s">
        <v>96</v>
      </c>
      <c r="C78" s="66"/>
      <c r="D78" s="70"/>
      <c r="E78" s="70"/>
      <c r="F78" s="70"/>
      <c r="G78" s="63"/>
      <c r="H78" s="190"/>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211"/>
      <c r="BY78" s="211"/>
      <c r="BZ78" s="211"/>
      <c r="CA78" s="211"/>
      <c r="CB78" s="211"/>
      <c r="CC78" s="211"/>
      <c r="CD78" s="211"/>
      <c r="CE78" s="211"/>
      <c r="CF78" s="211"/>
      <c r="CG78" s="211"/>
      <c r="CH78" s="211"/>
      <c r="CI78" s="211"/>
      <c r="CJ78" s="211"/>
      <c r="CK78" s="211"/>
      <c r="CL78" s="211"/>
      <c r="CM78" s="211"/>
      <c r="CN78" s="211"/>
      <c r="CO78" s="211"/>
      <c r="CP78" s="211"/>
      <c r="CQ78" s="211"/>
      <c r="CR78" s="211"/>
      <c r="CS78" s="211"/>
      <c r="CT78" s="211"/>
      <c r="CU78" s="211"/>
      <c r="CV78" s="211"/>
      <c r="CW78" s="211"/>
      <c r="CX78" s="211"/>
      <c r="CY78" s="211"/>
      <c r="CZ78" s="211"/>
      <c r="DA78" s="211"/>
      <c r="DB78" s="211"/>
      <c r="DC78" s="211"/>
      <c r="DD78" s="211"/>
      <c r="DE78" s="211"/>
      <c r="DF78" s="211"/>
      <c r="DG78" s="211"/>
      <c r="DH78" s="211"/>
      <c r="DI78" s="211"/>
      <c r="DJ78" s="211"/>
      <c r="DK78" s="211"/>
      <c r="DL78" s="211"/>
      <c r="DM78" s="211"/>
      <c r="DN78" s="211"/>
      <c r="DO78" s="211"/>
      <c r="DP78" s="211"/>
      <c r="DQ78" s="211"/>
      <c r="DR78" s="211"/>
      <c r="DS78" s="211"/>
      <c r="DT78" s="211"/>
      <c r="DU78" s="211"/>
      <c r="DV78" s="211"/>
      <c r="DW78" s="211"/>
      <c r="DX78" s="211"/>
      <c r="DY78" s="211"/>
      <c r="DZ78" s="211"/>
      <c r="EA78" s="211"/>
      <c r="EB78" s="211"/>
      <c r="EC78" s="211"/>
      <c r="ED78" s="211"/>
      <c r="EE78" s="211"/>
      <c r="EF78" s="211"/>
      <c r="EG78" s="211"/>
      <c r="EH78" s="211"/>
      <c r="EI78" s="211"/>
      <c r="EJ78" s="211"/>
      <c r="EK78" s="211"/>
    </row>
    <row r="79" spans="1:141" s="64" customFormat="1" ht="30" customHeight="1" thickTop="1" thickBot="1" x14ac:dyDescent="0.3">
      <c r="A79" s="90" t="s">
        <v>83</v>
      </c>
      <c r="B79" s="107">
        <f>+F68</f>
        <v>0</v>
      </c>
      <c r="C79" s="61"/>
      <c r="D79" s="70"/>
      <c r="E79" s="70"/>
      <c r="F79" s="70"/>
      <c r="G79" s="63"/>
      <c r="H79" s="190"/>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c r="BT79" s="211"/>
      <c r="BU79" s="211"/>
      <c r="BV79" s="211"/>
      <c r="BW79" s="211"/>
      <c r="BX79" s="211"/>
      <c r="BY79" s="211"/>
      <c r="BZ79" s="211"/>
      <c r="CA79" s="211"/>
      <c r="CB79" s="211"/>
      <c r="CC79" s="211"/>
      <c r="CD79" s="211"/>
      <c r="CE79" s="211"/>
      <c r="CF79" s="211"/>
      <c r="CG79" s="211"/>
      <c r="CH79" s="211"/>
      <c r="CI79" s="211"/>
      <c r="CJ79" s="211"/>
      <c r="CK79" s="211"/>
      <c r="CL79" s="211"/>
      <c r="CM79" s="211"/>
      <c r="CN79" s="211"/>
      <c r="CO79" s="211"/>
      <c r="CP79" s="211"/>
      <c r="CQ79" s="211"/>
      <c r="CR79" s="211"/>
      <c r="CS79" s="211"/>
      <c r="CT79" s="211"/>
      <c r="CU79" s="211"/>
      <c r="CV79" s="211"/>
      <c r="CW79" s="211"/>
      <c r="CX79" s="211"/>
      <c r="CY79" s="211"/>
      <c r="CZ79" s="211"/>
      <c r="DA79" s="211"/>
      <c r="DB79" s="211"/>
      <c r="DC79" s="211"/>
      <c r="DD79" s="211"/>
      <c r="DE79" s="211"/>
      <c r="DF79" s="211"/>
      <c r="DG79" s="211"/>
      <c r="DH79" s="211"/>
      <c r="DI79" s="211"/>
      <c r="DJ79" s="211"/>
      <c r="DK79" s="211"/>
      <c r="DL79" s="211"/>
      <c r="DM79" s="211"/>
      <c r="DN79" s="211"/>
      <c r="DO79" s="211"/>
      <c r="DP79" s="211"/>
      <c r="DQ79" s="211"/>
      <c r="DR79" s="211"/>
      <c r="DS79" s="211"/>
      <c r="DT79" s="211"/>
      <c r="DU79" s="211"/>
      <c r="DV79" s="211"/>
      <c r="DW79" s="211"/>
      <c r="DX79" s="211"/>
      <c r="DY79" s="211"/>
      <c r="DZ79" s="211"/>
      <c r="EA79" s="211"/>
      <c r="EB79" s="211"/>
      <c r="EC79" s="211"/>
      <c r="ED79" s="211"/>
      <c r="EE79" s="211"/>
      <c r="EF79" s="211"/>
      <c r="EG79" s="211"/>
      <c r="EH79" s="211"/>
      <c r="EI79" s="211"/>
      <c r="EJ79" s="211"/>
      <c r="EK79" s="211"/>
    </row>
    <row r="80" spans="1:141" s="64" customFormat="1" ht="30" customHeight="1" thickTop="1" thickBot="1" x14ac:dyDescent="0.3">
      <c r="A80" s="90" t="s">
        <v>84</v>
      </c>
      <c r="B80" s="107">
        <f>+F75</f>
        <v>0</v>
      </c>
      <c r="C80" s="61"/>
      <c r="D80" s="70"/>
      <c r="E80" s="70"/>
      <c r="F80" s="70"/>
      <c r="G80" s="63"/>
      <c r="H80" s="190"/>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c r="BT80" s="211"/>
      <c r="BU80" s="211"/>
      <c r="BV80" s="211"/>
      <c r="BW80" s="211"/>
      <c r="BX80" s="211"/>
      <c r="BY80" s="211"/>
      <c r="BZ80" s="211"/>
      <c r="CA80" s="211"/>
      <c r="CB80" s="211"/>
      <c r="CC80" s="211"/>
      <c r="CD80" s="211"/>
      <c r="CE80" s="211"/>
      <c r="CF80" s="211"/>
      <c r="CG80" s="211"/>
      <c r="CH80" s="211"/>
      <c r="CI80" s="211"/>
      <c r="CJ80" s="211"/>
      <c r="CK80" s="211"/>
      <c r="CL80" s="211"/>
      <c r="CM80" s="211"/>
      <c r="CN80" s="211"/>
      <c r="CO80" s="211"/>
      <c r="CP80" s="211"/>
      <c r="CQ80" s="211"/>
      <c r="CR80" s="211"/>
      <c r="CS80" s="211"/>
      <c r="CT80" s="211"/>
      <c r="CU80" s="211"/>
      <c r="CV80" s="211"/>
      <c r="CW80" s="211"/>
      <c r="CX80" s="211"/>
      <c r="CY80" s="211"/>
      <c r="CZ80" s="211"/>
      <c r="DA80" s="211"/>
      <c r="DB80" s="211"/>
      <c r="DC80" s="211"/>
      <c r="DD80" s="211"/>
      <c r="DE80" s="211"/>
      <c r="DF80" s="211"/>
      <c r="DG80" s="211"/>
      <c r="DH80" s="211"/>
      <c r="DI80" s="211"/>
      <c r="DJ80" s="211"/>
      <c r="DK80" s="211"/>
      <c r="DL80" s="211"/>
      <c r="DM80" s="211"/>
      <c r="DN80" s="211"/>
      <c r="DO80" s="211"/>
      <c r="DP80" s="211"/>
      <c r="DQ80" s="211"/>
      <c r="DR80" s="211"/>
      <c r="DS80" s="211"/>
      <c r="DT80" s="211"/>
      <c r="DU80" s="211"/>
      <c r="DV80" s="211"/>
      <c r="DW80" s="211"/>
      <c r="DX80" s="211"/>
      <c r="DY80" s="211"/>
      <c r="DZ80" s="211"/>
      <c r="EA80" s="211"/>
      <c r="EB80" s="211"/>
      <c r="EC80" s="211"/>
      <c r="ED80" s="211"/>
      <c r="EE80" s="211"/>
      <c r="EF80" s="211"/>
      <c r="EG80" s="211"/>
      <c r="EH80" s="211"/>
      <c r="EI80" s="211"/>
      <c r="EJ80" s="211"/>
      <c r="EK80" s="211"/>
    </row>
    <row r="81" spans="1:141" s="64" customFormat="1" ht="30" customHeight="1" thickTop="1" thickBot="1" x14ac:dyDescent="0.3">
      <c r="A81" s="90" t="s">
        <v>165</v>
      </c>
      <c r="B81" s="108">
        <f>$C81*($B$79+$B80)</f>
        <v>0</v>
      </c>
      <c r="C81" s="232"/>
      <c r="D81" s="290" t="s">
        <v>168</v>
      </c>
      <c r="E81" s="290"/>
      <c r="F81" s="70"/>
      <c r="G81" s="63"/>
      <c r="H81" s="190"/>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c r="BZ81" s="211"/>
      <c r="CA81" s="211"/>
      <c r="CB81" s="211"/>
      <c r="CC81" s="211"/>
      <c r="CD81" s="211"/>
      <c r="CE81" s="211"/>
      <c r="CF81" s="211"/>
      <c r="CG81" s="211"/>
      <c r="CH81" s="211"/>
      <c r="CI81" s="211"/>
      <c r="CJ81" s="211"/>
      <c r="CK81" s="211"/>
      <c r="CL81" s="211"/>
      <c r="CM81" s="211"/>
      <c r="CN81" s="211"/>
      <c r="CO81" s="211"/>
      <c r="CP81" s="211"/>
      <c r="CQ81" s="211"/>
      <c r="CR81" s="211"/>
      <c r="CS81" s="211"/>
      <c r="CT81" s="211"/>
      <c r="CU81" s="211"/>
      <c r="CV81" s="211"/>
      <c r="CW81" s="211"/>
      <c r="CX81" s="211"/>
      <c r="CY81" s="211"/>
      <c r="CZ81" s="211"/>
      <c r="DA81" s="211"/>
      <c r="DB81" s="211"/>
      <c r="DC81" s="211"/>
      <c r="DD81" s="211"/>
      <c r="DE81" s="211"/>
      <c r="DF81" s="211"/>
      <c r="DG81" s="211"/>
      <c r="DH81" s="211"/>
      <c r="DI81" s="211"/>
      <c r="DJ81" s="211"/>
      <c r="DK81" s="211"/>
      <c r="DL81" s="211"/>
      <c r="DM81" s="211"/>
      <c r="DN81" s="211"/>
      <c r="DO81" s="211"/>
      <c r="DP81" s="211"/>
      <c r="DQ81" s="211"/>
      <c r="DR81" s="211"/>
      <c r="DS81" s="211"/>
      <c r="DT81" s="211"/>
      <c r="DU81" s="211"/>
      <c r="DV81" s="211"/>
      <c r="DW81" s="211"/>
      <c r="DX81" s="211"/>
      <c r="DY81" s="211"/>
      <c r="DZ81" s="211"/>
      <c r="EA81" s="211"/>
      <c r="EB81" s="211"/>
      <c r="EC81" s="211"/>
      <c r="ED81" s="211"/>
      <c r="EE81" s="211"/>
      <c r="EF81" s="211"/>
      <c r="EG81" s="211"/>
      <c r="EH81" s="211"/>
      <c r="EI81" s="211"/>
      <c r="EJ81" s="211"/>
      <c r="EK81" s="211"/>
    </row>
    <row r="82" spans="1:141" s="64" customFormat="1" ht="30" customHeight="1" thickTop="1" thickBot="1" x14ac:dyDescent="0.3">
      <c r="A82" s="90" t="s">
        <v>166</v>
      </c>
      <c r="B82" s="108">
        <f>$C82*($B$79+$B$80)</f>
        <v>0</v>
      </c>
      <c r="C82" s="232"/>
      <c r="D82" s="290" t="s">
        <v>169</v>
      </c>
      <c r="E82" s="290"/>
      <c r="F82" s="70"/>
      <c r="G82" s="63"/>
      <c r="H82" s="190"/>
      <c r="I82" s="211"/>
      <c r="J82" s="211"/>
      <c r="K82" s="211"/>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211"/>
      <c r="BY82" s="211"/>
      <c r="BZ82" s="211"/>
      <c r="CA82" s="211"/>
      <c r="CB82" s="211"/>
      <c r="CC82" s="211"/>
      <c r="CD82" s="211"/>
      <c r="CE82" s="211"/>
      <c r="CF82" s="211"/>
      <c r="CG82" s="211"/>
      <c r="CH82" s="211"/>
      <c r="CI82" s="211"/>
      <c r="CJ82" s="211"/>
      <c r="CK82" s="211"/>
      <c r="CL82" s="211"/>
      <c r="CM82" s="211"/>
      <c r="CN82" s="211"/>
      <c r="CO82" s="211"/>
      <c r="CP82" s="211"/>
      <c r="CQ82" s="211"/>
      <c r="CR82" s="211"/>
      <c r="CS82" s="211"/>
      <c r="CT82" s="211"/>
      <c r="CU82" s="211"/>
      <c r="CV82" s="211"/>
      <c r="CW82" s="211"/>
      <c r="CX82" s="211"/>
      <c r="CY82" s="211"/>
      <c r="CZ82" s="211"/>
      <c r="DA82" s="211"/>
      <c r="DB82" s="211"/>
      <c r="DC82" s="211"/>
      <c r="DD82" s="211"/>
      <c r="DE82" s="211"/>
      <c r="DF82" s="211"/>
      <c r="DG82" s="211"/>
      <c r="DH82" s="211"/>
      <c r="DI82" s="211"/>
      <c r="DJ82" s="211"/>
      <c r="DK82" s="211"/>
      <c r="DL82" s="211"/>
      <c r="DM82" s="211"/>
      <c r="DN82" s="211"/>
      <c r="DO82" s="211"/>
      <c r="DP82" s="211"/>
      <c r="DQ82" s="211"/>
      <c r="DR82" s="211"/>
      <c r="DS82" s="211"/>
      <c r="DT82" s="211"/>
      <c r="DU82" s="211"/>
      <c r="DV82" s="211"/>
      <c r="DW82" s="211"/>
      <c r="DX82" s="211"/>
      <c r="DY82" s="211"/>
      <c r="DZ82" s="211"/>
      <c r="EA82" s="211"/>
      <c r="EB82" s="211"/>
      <c r="EC82" s="211"/>
      <c r="ED82" s="211"/>
      <c r="EE82" s="211"/>
      <c r="EF82" s="211"/>
      <c r="EG82" s="211"/>
      <c r="EH82" s="211"/>
      <c r="EI82" s="211"/>
      <c r="EJ82" s="211"/>
      <c r="EK82" s="211"/>
    </row>
    <row r="83" spans="1:141" s="64" customFormat="1" ht="30" customHeight="1" thickTop="1" thickBot="1" x14ac:dyDescent="0.3">
      <c r="A83" s="90" t="s">
        <v>167</v>
      </c>
      <c r="B83" s="108">
        <f>$C83*($B$79+$B$80)</f>
        <v>0</v>
      </c>
      <c r="C83" s="232"/>
      <c r="D83" s="290" t="s">
        <v>170</v>
      </c>
      <c r="E83" s="290"/>
      <c r="F83" s="70"/>
      <c r="G83" s="63"/>
      <c r="H83" s="190"/>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c r="BT83" s="211"/>
      <c r="BU83" s="211"/>
      <c r="BV83" s="211"/>
      <c r="BW83" s="211"/>
      <c r="BX83" s="211"/>
      <c r="BY83" s="211"/>
      <c r="BZ83" s="211"/>
      <c r="CA83" s="211"/>
      <c r="CB83" s="211"/>
      <c r="CC83" s="211"/>
      <c r="CD83" s="211"/>
      <c r="CE83" s="211"/>
      <c r="CF83" s="211"/>
      <c r="CG83" s="211"/>
      <c r="CH83" s="211"/>
      <c r="CI83" s="211"/>
      <c r="CJ83" s="211"/>
      <c r="CK83" s="211"/>
      <c r="CL83" s="211"/>
      <c r="CM83" s="211"/>
      <c r="CN83" s="211"/>
      <c r="CO83" s="211"/>
      <c r="CP83" s="211"/>
      <c r="CQ83" s="211"/>
      <c r="CR83" s="211"/>
      <c r="CS83" s="211"/>
      <c r="CT83" s="211"/>
      <c r="CU83" s="211"/>
      <c r="CV83" s="211"/>
      <c r="CW83" s="211"/>
      <c r="CX83" s="211"/>
      <c r="CY83" s="211"/>
      <c r="CZ83" s="211"/>
      <c r="DA83" s="211"/>
      <c r="DB83" s="211"/>
      <c r="DC83" s="211"/>
      <c r="DD83" s="211"/>
      <c r="DE83" s="211"/>
      <c r="DF83" s="211"/>
      <c r="DG83" s="211"/>
      <c r="DH83" s="211"/>
      <c r="DI83" s="211"/>
      <c r="DJ83" s="211"/>
      <c r="DK83" s="211"/>
      <c r="DL83" s="211"/>
      <c r="DM83" s="211"/>
      <c r="DN83" s="211"/>
      <c r="DO83" s="211"/>
      <c r="DP83" s="211"/>
      <c r="DQ83" s="211"/>
      <c r="DR83" s="211"/>
      <c r="DS83" s="211"/>
      <c r="DT83" s="211"/>
      <c r="DU83" s="211"/>
      <c r="DV83" s="211"/>
      <c r="DW83" s="211"/>
      <c r="DX83" s="211"/>
      <c r="DY83" s="211"/>
      <c r="DZ83" s="211"/>
      <c r="EA83" s="211"/>
      <c r="EB83" s="211"/>
      <c r="EC83" s="211"/>
      <c r="ED83" s="211"/>
      <c r="EE83" s="211"/>
      <c r="EF83" s="211"/>
      <c r="EG83" s="211"/>
      <c r="EH83" s="211"/>
      <c r="EI83" s="211"/>
      <c r="EJ83" s="211"/>
      <c r="EK83" s="211"/>
    </row>
    <row r="84" spans="1:141" s="64" customFormat="1" ht="30" customHeight="1" thickTop="1" thickBot="1" x14ac:dyDescent="0.3">
      <c r="A84" s="109" t="s">
        <v>35</v>
      </c>
      <c r="B84" s="245">
        <f>SUM($B$79:$B$83)</f>
        <v>0</v>
      </c>
      <c r="C84" s="61"/>
      <c r="D84" s="70"/>
      <c r="E84" s="70"/>
      <c r="F84" s="70"/>
      <c r="G84" s="63"/>
      <c r="H84" s="190"/>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c r="BT84" s="211"/>
      <c r="BU84" s="211"/>
      <c r="BV84" s="211"/>
      <c r="BW84" s="211"/>
      <c r="BX84" s="211"/>
      <c r="BY84" s="211"/>
      <c r="BZ84" s="211"/>
      <c r="CA84" s="211"/>
      <c r="CB84" s="211"/>
      <c r="CC84" s="211"/>
      <c r="CD84" s="211"/>
      <c r="CE84" s="211"/>
      <c r="CF84" s="211"/>
      <c r="CG84" s="211"/>
      <c r="CH84" s="211"/>
      <c r="CI84" s="211"/>
      <c r="CJ84" s="211"/>
      <c r="CK84" s="211"/>
      <c r="CL84" s="211"/>
      <c r="CM84" s="211"/>
      <c r="CN84" s="211"/>
      <c r="CO84" s="211"/>
      <c r="CP84" s="211"/>
      <c r="CQ84" s="211"/>
      <c r="CR84" s="211"/>
      <c r="CS84" s="211"/>
      <c r="CT84" s="211"/>
      <c r="CU84" s="211"/>
      <c r="CV84" s="211"/>
      <c r="CW84" s="211"/>
      <c r="CX84" s="211"/>
      <c r="CY84" s="211"/>
      <c r="CZ84" s="211"/>
      <c r="DA84" s="211"/>
      <c r="DB84" s="211"/>
      <c r="DC84" s="211"/>
      <c r="DD84" s="211"/>
      <c r="DE84" s="211"/>
      <c r="DF84" s="211"/>
      <c r="DG84" s="211"/>
      <c r="DH84" s="211"/>
      <c r="DI84" s="211"/>
      <c r="DJ84" s="211"/>
      <c r="DK84" s="211"/>
      <c r="DL84" s="211"/>
      <c r="DM84" s="211"/>
      <c r="DN84" s="211"/>
      <c r="DO84" s="211"/>
      <c r="DP84" s="211"/>
      <c r="DQ84" s="211"/>
      <c r="DR84" s="211"/>
      <c r="DS84" s="211"/>
      <c r="DT84" s="211"/>
      <c r="DU84" s="211"/>
      <c r="DV84" s="211"/>
      <c r="DW84" s="211"/>
      <c r="DX84" s="211"/>
      <c r="DY84" s="211"/>
      <c r="DZ84" s="211"/>
      <c r="EA84" s="211"/>
      <c r="EB84" s="211"/>
      <c r="EC84" s="211"/>
      <c r="ED84" s="211"/>
      <c r="EE84" s="211"/>
      <c r="EF84" s="211"/>
      <c r="EG84" s="211"/>
      <c r="EH84" s="211"/>
      <c r="EI84" s="211"/>
      <c r="EJ84" s="211"/>
      <c r="EK84" s="211"/>
    </row>
    <row r="85" spans="1:141" s="64" customFormat="1" ht="50.1" customHeight="1" thickTop="1" thickBot="1" x14ac:dyDescent="0.3">
      <c r="A85" s="63"/>
      <c r="B85" s="63"/>
      <c r="C85" s="63"/>
      <c r="D85" s="63"/>
      <c r="E85" s="63"/>
      <c r="F85" s="63"/>
      <c r="G85" s="63"/>
      <c r="H85" s="190"/>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c r="BT85" s="211"/>
      <c r="BU85" s="211"/>
      <c r="BV85" s="211"/>
      <c r="BW85" s="211"/>
      <c r="BX85" s="211"/>
      <c r="BY85" s="211"/>
      <c r="BZ85" s="211"/>
      <c r="CA85" s="211"/>
      <c r="CB85" s="211"/>
      <c r="CC85" s="211"/>
      <c r="CD85" s="211"/>
      <c r="CE85" s="211"/>
      <c r="CF85" s="211"/>
      <c r="CG85" s="211"/>
      <c r="CH85" s="211"/>
      <c r="CI85" s="211"/>
      <c r="CJ85" s="211"/>
      <c r="CK85" s="211"/>
      <c r="CL85" s="211"/>
      <c r="CM85" s="211"/>
      <c r="CN85" s="211"/>
      <c r="CO85" s="211"/>
      <c r="CP85" s="211"/>
      <c r="CQ85" s="211"/>
      <c r="CR85" s="211"/>
      <c r="CS85" s="211"/>
      <c r="CT85" s="211"/>
      <c r="CU85" s="211"/>
      <c r="CV85" s="211"/>
      <c r="CW85" s="211"/>
      <c r="CX85" s="211"/>
      <c r="CY85" s="211"/>
      <c r="CZ85" s="211"/>
      <c r="DA85" s="211"/>
      <c r="DB85" s="211"/>
      <c r="DC85" s="211"/>
      <c r="DD85" s="211"/>
      <c r="DE85" s="211"/>
      <c r="DF85" s="211"/>
      <c r="DG85" s="211"/>
      <c r="DH85" s="211"/>
      <c r="DI85" s="211"/>
      <c r="DJ85" s="211"/>
      <c r="DK85" s="211"/>
      <c r="DL85" s="211"/>
      <c r="DM85" s="211"/>
      <c r="DN85" s="211"/>
      <c r="DO85" s="211"/>
      <c r="DP85" s="211"/>
      <c r="DQ85" s="211"/>
      <c r="DR85" s="211"/>
      <c r="DS85" s="211"/>
      <c r="DT85" s="211"/>
      <c r="DU85" s="211"/>
      <c r="DV85" s="211"/>
      <c r="DW85" s="211"/>
      <c r="DX85" s="211"/>
      <c r="DY85" s="211"/>
      <c r="DZ85" s="211"/>
      <c r="EA85" s="211"/>
      <c r="EB85" s="211"/>
      <c r="EC85" s="211"/>
      <c r="ED85" s="211"/>
      <c r="EE85" s="211"/>
      <c r="EF85" s="211"/>
      <c r="EG85" s="211"/>
      <c r="EH85" s="211"/>
      <c r="EI85" s="211"/>
      <c r="EJ85" s="211"/>
      <c r="EK85" s="211"/>
    </row>
    <row r="86" spans="1:141" s="64" customFormat="1" ht="30" customHeight="1" thickTop="1" thickBot="1" x14ac:dyDescent="0.3">
      <c r="A86" s="287" t="s">
        <v>173</v>
      </c>
      <c r="B86" s="287"/>
      <c r="C86" s="287"/>
      <c r="D86" s="287"/>
      <c r="E86" s="287"/>
      <c r="F86" s="287"/>
      <c r="G86" s="287"/>
      <c r="H86" s="287"/>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c r="BZ86" s="211"/>
      <c r="CA86" s="211"/>
      <c r="CB86" s="211"/>
      <c r="CC86" s="211"/>
      <c r="CD86" s="211"/>
      <c r="CE86" s="211"/>
      <c r="CF86" s="211"/>
      <c r="CG86" s="211"/>
      <c r="CH86" s="211"/>
      <c r="CI86" s="211"/>
      <c r="CJ86" s="211"/>
      <c r="CK86" s="211"/>
      <c r="CL86" s="211"/>
      <c r="CM86" s="211"/>
      <c r="CN86" s="211"/>
      <c r="CO86" s="211"/>
      <c r="CP86" s="211"/>
      <c r="CQ86" s="211"/>
      <c r="CR86" s="211"/>
      <c r="CS86" s="211"/>
      <c r="CT86" s="211"/>
      <c r="CU86" s="211"/>
      <c r="CV86" s="211"/>
      <c r="CW86" s="211"/>
      <c r="CX86" s="211"/>
      <c r="CY86" s="211"/>
      <c r="CZ86" s="211"/>
      <c r="DA86" s="211"/>
      <c r="DB86" s="211"/>
      <c r="DC86" s="211"/>
      <c r="DD86" s="211"/>
      <c r="DE86" s="211"/>
      <c r="DF86" s="211"/>
      <c r="DG86" s="211"/>
      <c r="DH86" s="211"/>
      <c r="DI86" s="211"/>
      <c r="DJ86" s="211"/>
      <c r="DK86" s="211"/>
      <c r="DL86" s="211"/>
      <c r="DM86" s="211"/>
      <c r="DN86" s="211"/>
      <c r="DO86" s="211"/>
      <c r="DP86" s="211"/>
      <c r="DQ86" s="211"/>
      <c r="DR86" s="211"/>
      <c r="DS86" s="211"/>
      <c r="DT86" s="211"/>
      <c r="DU86" s="211"/>
      <c r="DV86" s="211"/>
      <c r="DW86" s="211"/>
      <c r="DX86" s="211"/>
      <c r="DY86" s="211"/>
      <c r="DZ86" s="211"/>
      <c r="EA86" s="211"/>
      <c r="EB86" s="211"/>
      <c r="EC86" s="211"/>
      <c r="ED86" s="211"/>
      <c r="EE86" s="211"/>
      <c r="EF86" s="211"/>
      <c r="EG86" s="211"/>
      <c r="EH86" s="211"/>
      <c r="EI86" s="211"/>
      <c r="EJ86" s="211"/>
      <c r="EK86" s="211"/>
    </row>
    <row r="87" spans="1:141" s="61" customFormat="1" ht="9.9499999999999993" customHeight="1" thickTop="1" thickBot="1" x14ac:dyDescent="0.3">
      <c r="A87" s="63"/>
      <c r="B87" s="63"/>
      <c r="C87" s="63"/>
      <c r="D87" s="63"/>
      <c r="E87" s="63"/>
      <c r="F87" s="63"/>
      <c r="G87" s="63"/>
      <c r="H87" s="19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K87" s="200"/>
      <c r="AL87" s="200"/>
      <c r="AM87" s="200"/>
      <c r="AN87" s="200"/>
      <c r="AO87" s="200"/>
      <c r="AP87" s="200"/>
      <c r="AQ87" s="200"/>
      <c r="AR87" s="200"/>
      <c r="AS87" s="200"/>
      <c r="AT87" s="200"/>
      <c r="AU87" s="200"/>
      <c r="AV87" s="200"/>
      <c r="AW87" s="200"/>
      <c r="AX87" s="200"/>
      <c r="AY87" s="200"/>
      <c r="AZ87" s="200"/>
      <c r="BA87" s="200"/>
      <c r="BB87" s="200"/>
      <c r="BC87" s="200"/>
      <c r="BD87" s="200"/>
      <c r="BE87" s="200"/>
      <c r="BF87" s="200"/>
      <c r="BG87" s="200"/>
      <c r="BH87" s="200"/>
      <c r="BI87" s="200"/>
      <c r="BJ87" s="200"/>
      <c r="BK87" s="200"/>
      <c r="BL87" s="200"/>
      <c r="BM87" s="200"/>
      <c r="BN87" s="200"/>
      <c r="BO87" s="200"/>
      <c r="BP87" s="200"/>
      <c r="BQ87" s="200"/>
      <c r="BR87" s="200"/>
      <c r="BS87" s="200"/>
      <c r="BT87" s="200"/>
      <c r="BU87" s="200"/>
      <c r="BV87" s="200"/>
      <c r="BW87" s="200"/>
      <c r="BX87" s="200"/>
      <c r="BY87" s="200"/>
      <c r="BZ87" s="200"/>
      <c r="CA87" s="200"/>
      <c r="CB87" s="200"/>
      <c r="CC87" s="200"/>
      <c r="CD87" s="200"/>
      <c r="CE87" s="200"/>
      <c r="CF87" s="200"/>
      <c r="CG87" s="200"/>
      <c r="CH87" s="200"/>
      <c r="CI87" s="200"/>
      <c r="CJ87" s="200"/>
      <c r="CK87" s="200"/>
      <c r="CL87" s="200"/>
      <c r="CM87" s="200"/>
      <c r="CN87" s="200"/>
      <c r="CO87" s="200"/>
      <c r="CP87" s="200"/>
      <c r="CQ87" s="200"/>
      <c r="CR87" s="200"/>
      <c r="CS87" s="200"/>
      <c r="CT87" s="200"/>
      <c r="CU87" s="200"/>
      <c r="CV87" s="200"/>
      <c r="CW87" s="200"/>
      <c r="CX87" s="200"/>
      <c r="CY87" s="200"/>
      <c r="CZ87" s="200"/>
      <c r="DA87" s="200"/>
      <c r="DB87" s="200"/>
      <c r="DC87" s="200"/>
      <c r="DD87" s="200"/>
      <c r="DE87" s="200"/>
      <c r="DF87" s="200"/>
      <c r="DG87" s="200"/>
      <c r="DH87" s="200"/>
      <c r="DI87" s="200"/>
      <c r="DJ87" s="200"/>
      <c r="DK87" s="200"/>
      <c r="DL87" s="200"/>
      <c r="DM87" s="200"/>
      <c r="DN87" s="200"/>
      <c r="DO87" s="200"/>
      <c r="DP87" s="200"/>
      <c r="DQ87" s="200"/>
      <c r="DR87" s="200"/>
      <c r="DS87" s="200"/>
      <c r="DT87" s="200"/>
      <c r="DU87" s="200"/>
      <c r="DV87" s="200"/>
      <c r="DW87" s="200"/>
      <c r="DX87" s="200"/>
      <c r="DY87" s="200"/>
      <c r="DZ87" s="200"/>
      <c r="EA87" s="200"/>
      <c r="EB87" s="200"/>
      <c r="EC87" s="200"/>
      <c r="ED87" s="200"/>
      <c r="EE87" s="200"/>
      <c r="EF87" s="200"/>
      <c r="EG87" s="200"/>
      <c r="EH87" s="200"/>
      <c r="EI87" s="200"/>
      <c r="EJ87" s="200"/>
      <c r="EK87" s="200"/>
    </row>
    <row r="88" spans="1:141" s="61" customFormat="1" ht="30" customHeight="1" thickTop="1" thickBot="1" x14ac:dyDescent="0.3">
      <c r="A88" s="288" t="s">
        <v>97</v>
      </c>
      <c r="B88" s="288"/>
      <c r="C88" s="288"/>
      <c r="D88" s="288"/>
      <c r="H88" s="189"/>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200"/>
      <c r="AK88" s="200"/>
      <c r="AL88" s="200"/>
      <c r="AM88" s="200"/>
      <c r="AN88" s="200"/>
      <c r="AO88" s="200"/>
      <c r="AP88" s="200"/>
      <c r="AQ88" s="200"/>
      <c r="AR88" s="200"/>
      <c r="AS88" s="200"/>
      <c r="AT88" s="200"/>
      <c r="AU88" s="200"/>
      <c r="AV88" s="200"/>
      <c r="AW88" s="200"/>
      <c r="AX88" s="200"/>
      <c r="AY88" s="200"/>
      <c r="AZ88" s="200"/>
      <c r="BA88" s="200"/>
      <c r="BB88" s="200"/>
      <c r="BC88" s="200"/>
      <c r="BD88" s="200"/>
      <c r="BE88" s="200"/>
      <c r="BF88" s="200"/>
      <c r="BG88" s="200"/>
      <c r="BH88" s="200"/>
      <c r="BI88" s="200"/>
      <c r="BJ88" s="200"/>
      <c r="BK88" s="200"/>
      <c r="BL88" s="200"/>
      <c r="BM88" s="200"/>
      <c r="BN88" s="200"/>
      <c r="BO88" s="200"/>
      <c r="BP88" s="200"/>
      <c r="BQ88" s="200"/>
      <c r="BR88" s="200"/>
      <c r="BS88" s="200"/>
      <c r="BT88" s="200"/>
      <c r="BU88" s="200"/>
      <c r="BV88" s="200"/>
      <c r="BW88" s="200"/>
      <c r="BX88" s="200"/>
      <c r="BY88" s="200"/>
      <c r="BZ88" s="200"/>
      <c r="CA88" s="200"/>
      <c r="CB88" s="200"/>
      <c r="CC88" s="200"/>
      <c r="CD88" s="200"/>
      <c r="CE88" s="200"/>
      <c r="CF88" s="200"/>
      <c r="CG88" s="200"/>
      <c r="CH88" s="200"/>
      <c r="CI88" s="200"/>
      <c r="CJ88" s="200"/>
      <c r="CK88" s="200"/>
      <c r="CL88" s="200"/>
      <c r="CM88" s="200"/>
      <c r="CN88" s="200"/>
      <c r="CO88" s="200"/>
      <c r="CP88" s="200"/>
      <c r="CQ88" s="200"/>
      <c r="CR88" s="200"/>
      <c r="CS88" s="200"/>
      <c r="CT88" s="200"/>
      <c r="CU88" s="200"/>
      <c r="CV88" s="200"/>
      <c r="CW88" s="200"/>
      <c r="CX88" s="200"/>
      <c r="CY88" s="200"/>
      <c r="CZ88" s="200"/>
      <c r="DA88" s="200"/>
      <c r="DB88" s="200"/>
      <c r="DC88" s="200"/>
      <c r="DD88" s="200"/>
      <c r="DE88" s="200"/>
      <c r="DF88" s="200"/>
      <c r="DG88" s="200"/>
      <c r="DH88" s="200"/>
      <c r="DI88" s="200"/>
      <c r="DJ88" s="200"/>
      <c r="DK88" s="200"/>
      <c r="DL88" s="200"/>
      <c r="DM88" s="200"/>
      <c r="DN88" s="200"/>
      <c r="DO88" s="200"/>
      <c r="DP88" s="200"/>
      <c r="DQ88" s="200"/>
      <c r="DR88" s="200"/>
      <c r="DS88" s="200"/>
      <c r="DT88" s="200"/>
      <c r="DU88" s="200"/>
      <c r="DV88" s="200"/>
      <c r="DW88" s="200"/>
      <c r="DX88" s="200"/>
      <c r="DY88" s="200"/>
      <c r="DZ88" s="200"/>
      <c r="EA88" s="200"/>
      <c r="EB88" s="200"/>
      <c r="EC88" s="200"/>
      <c r="ED88" s="200"/>
      <c r="EE88" s="200"/>
      <c r="EF88" s="200"/>
      <c r="EG88" s="200"/>
      <c r="EH88" s="200"/>
      <c r="EI88" s="200"/>
      <c r="EJ88" s="200"/>
      <c r="EK88" s="200"/>
    </row>
    <row r="89" spans="1:141" s="61" customFormat="1" ht="30" customHeight="1" thickTop="1" thickBot="1" x14ac:dyDescent="0.3">
      <c r="A89" s="223" t="s">
        <v>80</v>
      </c>
      <c r="B89" s="95" t="s">
        <v>125</v>
      </c>
      <c r="C89" s="95" t="s">
        <v>126</v>
      </c>
      <c r="D89" s="95" t="s">
        <v>35</v>
      </c>
      <c r="H89" s="189"/>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c r="AM89" s="200"/>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200"/>
      <c r="BM89" s="200"/>
      <c r="BN89" s="200"/>
      <c r="BO89" s="200"/>
      <c r="BP89" s="200"/>
      <c r="BQ89" s="200"/>
      <c r="BR89" s="200"/>
      <c r="BS89" s="200"/>
      <c r="BT89" s="200"/>
      <c r="BU89" s="200"/>
      <c r="BV89" s="200"/>
      <c r="BW89" s="200"/>
      <c r="BX89" s="200"/>
      <c r="BY89" s="200"/>
      <c r="BZ89" s="200"/>
      <c r="CA89" s="200"/>
      <c r="CB89" s="200"/>
      <c r="CC89" s="200"/>
      <c r="CD89" s="200"/>
      <c r="CE89" s="200"/>
      <c r="CF89" s="200"/>
      <c r="CG89" s="200"/>
      <c r="CH89" s="200"/>
      <c r="CI89" s="200"/>
      <c r="CJ89" s="200"/>
      <c r="CK89" s="200"/>
      <c r="CL89" s="200"/>
      <c r="CM89" s="200"/>
      <c r="CN89" s="200"/>
      <c r="CO89" s="200"/>
      <c r="CP89" s="200"/>
      <c r="CQ89" s="200"/>
      <c r="CR89" s="200"/>
      <c r="CS89" s="200"/>
      <c r="CT89" s="200"/>
      <c r="CU89" s="200"/>
      <c r="CV89" s="200"/>
      <c r="CW89" s="200"/>
      <c r="CX89" s="200"/>
      <c r="CY89" s="200"/>
      <c r="CZ89" s="200"/>
      <c r="DA89" s="200"/>
      <c r="DB89" s="200"/>
      <c r="DC89" s="200"/>
      <c r="DD89" s="200"/>
      <c r="DE89" s="200"/>
      <c r="DF89" s="200"/>
      <c r="DG89" s="200"/>
      <c r="DH89" s="200"/>
      <c r="DI89" s="200"/>
      <c r="DJ89" s="200"/>
      <c r="DK89" s="200"/>
      <c r="DL89" s="200"/>
      <c r="DM89" s="200"/>
      <c r="DN89" s="200"/>
      <c r="DO89" s="200"/>
      <c r="DP89" s="200"/>
      <c r="DQ89" s="200"/>
      <c r="DR89" s="200"/>
      <c r="DS89" s="200"/>
      <c r="DT89" s="200"/>
      <c r="DU89" s="200"/>
      <c r="DV89" s="200"/>
      <c r="DW89" s="200"/>
      <c r="DX89" s="200"/>
      <c r="DY89" s="200"/>
      <c r="DZ89" s="200"/>
      <c r="EA89" s="200"/>
      <c r="EB89" s="200"/>
      <c r="EC89" s="200"/>
      <c r="ED89" s="200"/>
      <c r="EE89" s="200"/>
      <c r="EF89" s="200"/>
      <c r="EG89" s="200"/>
      <c r="EH89" s="200"/>
      <c r="EI89" s="200"/>
      <c r="EJ89" s="200"/>
      <c r="EK89" s="200"/>
    </row>
    <row r="90" spans="1:141" s="61" customFormat="1" ht="30" customHeight="1" thickTop="1" thickBot="1" x14ac:dyDescent="0.3">
      <c r="A90" s="90" t="s">
        <v>52</v>
      </c>
      <c r="B90" s="233"/>
      <c r="C90" s="233"/>
      <c r="D90" s="102">
        <f>SUM(B90:C90)</f>
        <v>0</v>
      </c>
      <c r="H90" s="189"/>
      <c r="I90" s="200"/>
      <c r="J90" s="200"/>
      <c r="K90" s="200"/>
      <c r="L90" s="200"/>
      <c r="M90" s="200"/>
      <c r="N90" s="200"/>
      <c r="O90" s="200"/>
      <c r="P90" s="200"/>
      <c r="Q90" s="200"/>
      <c r="R90" s="200"/>
      <c r="S90" s="200"/>
      <c r="T90" s="200"/>
      <c r="U90" s="200"/>
      <c r="V90" s="200"/>
      <c r="W90" s="200"/>
      <c r="X90" s="200"/>
      <c r="Y90" s="200"/>
      <c r="Z90" s="200"/>
      <c r="AA90" s="200"/>
      <c r="AB90" s="200"/>
      <c r="AC90" s="200"/>
      <c r="AD90" s="200"/>
      <c r="AE90" s="200"/>
      <c r="AF90" s="200"/>
      <c r="AG90" s="200"/>
      <c r="AH90" s="200"/>
      <c r="AI90" s="200"/>
      <c r="AJ90" s="200"/>
      <c r="AK90" s="200"/>
      <c r="AL90" s="200"/>
      <c r="AM90" s="200"/>
      <c r="AN90" s="200"/>
      <c r="AO90" s="200"/>
      <c r="AP90" s="200"/>
      <c r="AQ90" s="200"/>
      <c r="AR90" s="200"/>
      <c r="AS90" s="200"/>
      <c r="AT90" s="200"/>
      <c r="AU90" s="200"/>
      <c r="AV90" s="200"/>
      <c r="AW90" s="200"/>
      <c r="AX90" s="200"/>
      <c r="AY90" s="200"/>
      <c r="AZ90" s="200"/>
      <c r="BA90" s="200"/>
      <c r="BB90" s="200"/>
      <c r="BC90" s="200"/>
      <c r="BD90" s="200"/>
      <c r="BE90" s="200"/>
      <c r="BF90" s="200"/>
      <c r="BG90" s="200"/>
      <c r="BH90" s="200"/>
      <c r="BI90" s="200"/>
      <c r="BJ90" s="200"/>
      <c r="BK90" s="200"/>
      <c r="BL90" s="200"/>
      <c r="BM90" s="200"/>
      <c r="BN90" s="200"/>
      <c r="BO90" s="200"/>
      <c r="BP90" s="200"/>
      <c r="BQ90" s="200"/>
      <c r="BR90" s="200"/>
      <c r="BS90" s="200"/>
      <c r="BT90" s="200"/>
      <c r="BU90" s="200"/>
      <c r="BV90" s="200"/>
      <c r="BW90" s="200"/>
      <c r="BX90" s="200"/>
      <c r="BY90" s="200"/>
      <c r="BZ90" s="200"/>
      <c r="CA90" s="200"/>
      <c r="CB90" s="200"/>
      <c r="CC90" s="200"/>
      <c r="CD90" s="200"/>
      <c r="CE90" s="200"/>
      <c r="CF90" s="200"/>
      <c r="CG90" s="200"/>
      <c r="CH90" s="200"/>
      <c r="CI90" s="200"/>
      <c r="CJ90" s="200"/>
      <c r="CK90" s="200"/>
      <c r="CL90" s="200"/>
      <c r="CM90" s="200"/>
      <c r="CN90" s="200"/>
      <c r="CO90" s="200"/>
      <c r="CP90" s="200"/>
      <c r="CQ90" s="200"/>
      <c r="CR90" s="200"/>
      <c r="CS90" s="200"/>
      <c r="CT90" s="200"/>
      <c r="CU90" s="200"/>
      <c r="CV90" s="200"/>
      <c r="CW90" s="200"/>
      <c r="CX90" s="200"/>
      <c r="CY90" s="200"/>
      <c r="CZ90" s="200"/>
      <c r="DA90" s="200"/>
      <c r="DB90" s="200"/>
      <c r="DC90" s="200"/>
      <c r="DD90" s="200"/>
      <c r="DE90" s="200"/>
      <c r="DF90" s="200"/>
      <c r="DG90" s="200"/>
      <c r="DH90" s="200"/>
      <c r="DI90" s="200"/>
      <c r="DJ90" s="200"/>
      <c r="DK90" s="200"/>
      <c r="DL90" s="200"/>
      <c r="DM90" s="200"/>
      <c r="DN90" s="200"/>
      <c r="DO90" s="200"/>
      <c r="DP90" s="200"/>
      <c r="DQ90" s="200"/>
      <c r="DR90" s="200"/>
      <c r="DS90" s="200"/>
      <c r="DT90" s="200"/>
      <c r="DU90" s="200"/>
      <c r="DV90" s="200"/>
      <c r="DW90" s="200"/>
      <c r="DX90" s="200"/>
      <c r="DY90" s="200"/>
      <c r="DZ90" s="200"/>
      <c r="EA90" s="200"/>
      <c r="EB90" s="200"/>
      <c r="EC90" s="200"/>
      <c r="ED90" s="200"/>
      <c r="EE90" s="200"/>
      <c r="EF90" s="200"/>
      <c r="EG90" s="200"/>
      <c r="EH90" s="200"/>
      <c r="EI90" s="200"/>
      <c r="EJ90" s="200"/>
      <c r="EK90" s="200"/>
    </row>
    <row r="91" spans="1:141" s="61" customFormat="1" ht="30" customHeight="1" thickTop="1" thickBot="1" x14ac:dyDescent="0.3">
      <c r="A91" s="90" t="s">
        <v>124</v>
      </c>
      <c r="B91" s="233"/>
      <c r="C91" s="233"/>
      <c r="D91" s="102">
        <f>SUM(B91:C91)</f>
        <v>0</v>
      </c>
      <c r="H91" s="189"/>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0"/>
      <c r="AY91" s="200"/>
      <c r="AZ91" s="200"/>
      <c r="BA91" s="200"/>
      <c r="BB91" s="200"/>
      <c r="BC91" s="200"/>
      <c r="BD91" s="200"/>
      <c r="BE91" s="200"/>
      <c r="BF91" s="200"/>
      <c r="BG91" s="200"/>
      <c r="BH91" s="200"/>
      <c r="BI91" s="200"/>
      <c r="BJ91" s="200"/>
      <c r="BK91" s="200"/>
      <c r="BL91" s="200"/>
      <c r="BM91" s="200"/>
      <c r="BN91" s="200"/>
      <c r="BO91" s="200"/>
      <c r="BP91" s="200"/>
      <c r="BQ91" s="200"/>
      <c r="BR91" s="200"/>
      <c r="BS91" s="200"/>
      <c r="BT91" s="200"/>
      <c r="BU91" s="200"/>
      <c r="BV91" s="200"/>
      <c r="BW91" s="200"/>
      <c r="BX91" s="200"/>
      <c r="BY91" s="200"/>
      <c r="BZ91" s="200"/>
      <c r="CA91" s="200"/>
      <c r="CB91" s="200"/>
      <c r="CC91" s="200"/>
      <c r="CD91" s="200"/>
      <c r="CE91" s="200"/>
      <c r="CF91" s="200"/>
      <c r="CG91" s="200"/>
      <c r="CH91" s="200"/>
      <c r="CI91" s="200"/>
      <c r="CJ91" s="200"/>
      <c r="CK91" s="200"/>
      <c r="CL91" s="200"/>
      <c r="CM91" s="200"/>
      <c r="CN91" s="200"/>
      <c r="CO91" s="200"/>
      <c r="CP91" s="200"/>
      <c r="CQ91" s="200"/>
      <c r="CR91" s="200"/>
      <c r="CS91" s="200"/>
      <c r="CT91" s="200"/>
      <c r="CU91" s="200"/>
      <c r="CV91" s="200"/>
      <c r="CW91" s="200"/>
      <c r="CX91" s="200"/>
      <c r="CY91" s="200"/>
      <c r="CZ91" s="200"/>
      <c r="DA91" s="200"/>
      <c r="DB91" s="200"/>
      <c r="DC91" s="200"/>
      <c r="DD91" s="200"/>
      <c r="DE91" s="200"/>
      <c r="DF91" s="200"/>
      <c r="DG91" s="200"/>
      <c r="DH91" s="200"/>
      <c r="DI91" s="200"/>
      <c r="DJ91" s="200"/>
      <c r="DK91" s="200"/>
      <c r="DL91" s="200"/>
      <c r="DM91" s="200"/>
      <c r="DN91" s="200"/>
      <c r="DO91" s="200"/>
      <c r="DP91" s="200"/>
      <c r="DQ91" s="200"/>
      <c r="DR91" s="200"/>
      <c r="DS91" s="200"/>
      <c r="DT91" s="200"/>
      <c r="DU91" s="200"/>
      <c r="DV91" s="200"/>
      <c r="DW91" s="200"/>
      <c r="DX91" s="200"/>
      <c r="DY91" s="200"/>
      <c r="DZ91" s="200"/>
      <c r="EA91" s="200"/>
      <c r="EB91" s="200"/>
      <c r="EC91" s="200"/>
      <c r="ED91" s="200"/>
      <c r="EE91" s="200"/>
      <c r="EF91" s="200"/>
      <c r="EG91" s="200"/>
      <c r="EH91" s="200"/>
      <c r="EI91" s="200"/>
      <c r="EJ91" s="200"/>
      <c r="EK91" s="200"/>
    </row>
    <row r="92" spans="1:141" s="61" customFormat="1" ht="30" customHeight="1" thickTop="1" thickBot="1" x14ac:dyDescent="0.3">
      <c r="A92" s="101" t="s">
        <v>48</v>
      </c>
      <c r="B92" s="104">
        <f>SUM(B90:B91)</f>
        <v>0</v>
      </c>
      <c r="C92" s="104">
        <f>SUM(C90:C91)</f>
        <v>0</v>
      </c>
      <c r="D92" s="103">
        <f>SUM(D90:D91)</f>
        <v>0</v>
      </c>
      <c r="H92" s="189"/>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0"/>
      <c r="CB92" s="200"/>
      <c r="CC92" s="200"/>
      <c r="CD92" s="200"/>
      <c r="CE92" s="200"/>
      <c r="CF92" s="200"/>
      <c r="CG92" s="200"/>
      <c r="CH92" s="200"/>
      <c r="CI92" s="200"/>
      <c r="CJ92" s="200"/>
      <c r="CK92" s="200"/>
      <c r="CL92" s="200"/>
      <c r="CM92" s="200"/>
      <c r="CN92" s="200"/>
      <c r="CO92" s="200"/>
      <c r="CP92" s="200"/>
      <c r="CQ92" s="200"/>
      <c r="CR92" s="200"/>
      <c r="CS92" s="200"/>
      <c r="CT92" s="200"/>
      <c r="CU92" s="200"/>
      <c r="CV92" s="200"/>
      <c r="CW92" s="200"/>
      <c r="CX92" s="200"/>
      <c r="CY92" s="200"/>
      <c r="CZ92" s="200"/>
      <c r="DA92" s="200"/>
      <c r="DB92" s="200"/>
      <c r="DC92" s="200"/>
      <c r="DD92" s="200"/>
      <c r="DE92" s="200"/>
      <c r="DF92" s="200"/>
      <c r="DG92" s="200"/>
      <c r="DH92" s="200"/>
      <c r="DI92" s="200"/>
      <c r="DJ92" s="200"/>
      <c r="DK92" s="200"/>
      <c r="DL92" s="200"/>
      <c r="DM92" s="200"/>
      <c r="DN92" s="200"/>
      <c r="DO92" s="200"/>
      <c r="DP92" s="200"/>
      <c r="DQ92" s="200"/>
      <c r="DR92" s="200"/>
      <c r="DS92" s="200"/>
      <c r="DT92" s="200"/>
      <c r="DU92" s="200"/>
      <c r="DV92" s="200"/>
      <c r="DW92" s="200"/>
      <c r="DX92" s="200"/>
      <c r="DY92" s="200"/>
      <c r="DZ92" s="200"/>
      <c r="EA92" s="200"/>
      <c r="EB92" s="200"/>
      <c r="EC92" s="200"/>
      <c r="ED92" s="200"/>
      <c r="EE92" s="200"/>
      <c r="EF92" s="200"/>
      <c r="EG92" s="200"/>
      <c r="EH92" s="200"/>
      <c r="EI92" s="200"/>
      <c r="EJ92" s="200"/>
      <c r="EK92" s="200"/>
    </row>
    <row r="93" spans="1:141" s="61" customFormat="1" ht="30" customHeight="1" thickTop="1" thickBot="1" x14ac:dyDescent="0.3">
      <c r="A93" s="69"/>
      <c r="B93" s="71"/>
      <c r="C93" s="71"/>
      <c r="D93" s="71"/>
      <c r="H93" s="189"/>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0"/>
      <c r="CB93" s="200"/>
      <c r="CC93" s="200"/>
      <c r="CD93" s="200"/>
      <c r="CE93" s="200"/>
      <c r="CF93" s="200"/>
      <c r="CG93" s="200"/>
      <c r="CH93" s="200"/>
      <c r="CI93" s="200"/>
      <c r="CJ93" s="200"/>
      <c r="CK93" s="200"/>
      <c r="CL93" s="200"/>
      <c r="CM93" s="200"/>
      <c r="CN93" s="200"/>
      <c r="CO93" s="200"/>
      <c r="CP93" s="200"/>
      <c r="CQ93" s="200"/>
      <c r="CR93" s="200"/>
      <c r="CS93" s="200"/>
      <c r="CT93" s="200"/>
      <c r="CU93" s="200"/>
      <c r="CV93" s="200"/>
      <c r="CW93" s="200"/>
      <c r="CX93" s="200"/>
      <c r="CY93" s="200"/>
      <c r="CZ93" s="200"/>
      <c r="DA93" s="200"/>
      <c r="DB93" s="200"/>
      <c r="DC93" s="200"/>
      <c r="DD93" s="200"/>
      <c r="DE93" s="200"/>
      <c r="DF93" s="200"/>
      <c r="DG93" s="200"/>
      <c r="DH93" s="200"/>
      <c r="DI93" s="200"/>
      <c r="DJ93" s="200"/>
      <c r="DK93" s="200"/>
      <c r="DL93" s="200"/>
      <c r="DM93" s="200"/>
      <c r="DN93" s="200"/>
      <c r="DO93" s="200"/>
      <c r="DP93" s="200"/>
      <c r="DQ93" s="200"/>
      <c r="DR93" s="200"/>
      <c r="DS93" s="200"/>
      <c r="DT93" s="200"/>
      <c r="DU93" s="200"/>
      <c r="DV93" s="200"/>
      <c r="DW93" s="200"/>
      <c r="DX93" s="200"/>
      <c r="DY93" s="200"/>
      <c r="DZ93" s="200"/>
      <c r="EA93" s="200"/>
      <c r="EB93" s="200"/>
      <c r="EC93" s="200"/>
      <c r="ED93" s="200"/>
      <c r="EE93" s="200"/>
      <c r="EF93" s="200"/>
      <c r="EG93" s="200"/>
      <c r="EH93" s="200"/>
      <c r="EI93" s="200"/>
      <c r="EJ93" s="200"/>
      <c r="EK93" s="200"/>
    </row>
    <row r="94" spans="1:141" s="61" customFormat="1" ht="30" customHeight="1" thickTop="1" thickBot="1" x14ac:dyDescent="0.3">
      <c r="A94" s="288" t="s">
        <v>216</v>
      </c>
      <c r="B94" s="288"/>
      <c r="C94" s="288"/>
      <c r="D94" s="288"/>
      <c r="H94" s="189"/>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0"/>
      <c r="BR94" s="200"/>
      <c r="BS94" s="200"/>
      <c r="BT94" s="200"/>
      <c r="BU94" s="200"/>
      <c r="BV94" s="200"/>
      <c r="BW94" s="200"/>
      <c r="BX94" s="200"/>
      <c r="BY94" s="200"/>
      <c r="BZ94" s="200"/>
      <c r="CA94" s="200"/>
      <c r="CB94" s="200"/>
      <c r="CC94" s="200"/>
      <c r="CD94" s="200"/>
      <c r="CE94" s="200"/>
      <c r="CF94" s="200"/>
      <c r="CG94" s="200"/>
      <c r="CH94" s="200"/>
      <c r="CI94" s="200"/>
      <c r="CJ94" s="200"/>
      <c r="CK94" s="200"/>
      <c r="CL94" s="200"/>
      <c r="CM94" s="200"/>
      <c r="CN94" s="200"/>
      <c r="CO94" s="200"/>
      <c r="CP94" s="200"/>
      <c r="CQ94" s="200"/>
      <c r="CR94" s="200"/>
      <c r="CS94" s="200"/>
      <c r="CT94" s="200"/>
      <c r="CU94" s="200"/>
      <c r="CV94" s="200"/>
      <c r="CW94" s="200"/>
      <c r="CX94" s="200"/>
      <c r="CY94" s="200"/>
      <c r="CZ94" s="200"/>
      <c r="DA94" s="200"/>
      <c r="DB94" s="200"/>
      <c r="DC94" s="200"/>
      <c r="DD94" s="200"/>
      <c r="DE94" s="200"/>
      <c r="DF94" s="200"/>
      <c r="DG94" s="200"/>
      <c r="DH94" s="200"/>
      <c r="DI94" s="200"/>
      <c r="DJ94" s="200"/>
      <c r="DK94" s="200"/>
      <c r="DL94" s="200"/>
      <c r="DM94" s="200"/>
      <c r="DN94" s="200"/>
      <c r="DO94" s="200"/>
      <c r="DP94" s="200"/>
      <c r="DQ94" s="200"/>
      <c r="DR94" s="200"/>
      <c r="DS94" s="200"/>
      <c r="DT94" s="200"/>
      <c r="DU94" s="200"/>
      <c r="DV94" s="200"/>
      <c r="DW94" s="200"/>
      <c r="DX94" s="200"/>
      <c r="DY94" s="200"/>
      <c r="DZ94" s="200"/>
      <c r="EA94" s="200"/>
      <c r="EB94" s="200"/>
      <c r="EC94" s="200"/>
      <c r="ED94" s="200"/>
      <c r="EE94" s="200"/>
      <c r="EF94" s="200"/>
      <c r="EG94" s="200"/>
      <c r="EH94" s="200"/>
      <c r="EI94" s="200"/>
      <c r="EJ94" s="200"/>
      <c r="EK94" s="200"/>
    </row>
    <row r="95" spans="1:141" s="61" customFormat="1" ht="30" customHeight="1" thickTop="1" thickBot="1" x14ac:dyDescent="0.3">
      <c r="A95" s="223" t="s">
        <v>51</v>
      </c>
      <c r="B95" s="95" t="s">
        <v>125</v>
      </c>
      <c r="C95" s="95" t="s">
        <v>126</v>
      </c>
      <c r="D95" s="95" t="s">
        <v>35</v>
      </c>
      <c r="H95" s="189"/>
      <c r="I95" s="200"/>
      <c r="J95" s="200"/>
      <c r="K95" s="200"/>
      <c r="L95" s="200"/>
      <c r="M95" s="200"/>
      <c r="N95" s="200"/>
      <c r="O95" s="200"/>
      <c r="P95" s="200"/>
      <c r="Q95" s="200"/>
      <c r="R95" s="200"/>
      <c r="S95" s="200"/>
      <c r="T95" s="200"/>
      <c r="U95" s="200"/>
      <c r="V95" s="200"/>
      <c r="W95" s="200"/>
      <c r="X95" s="200"/>
      <c r="Y95" s="200"/>
      <c r="Z95" s="200"/>
      <c r="AA95" s="200"/>
      <c r="AB95" s="200"/>
      <c r="AC95" s="200"/>
      <c r="AD95" s="200"/>
      <c r="AE95" s="200"/>
      <c r="AF95" s="200"/>
      <c r="AG95" s="200"/>
      <c r="AH95" s="200"/>
      <c r="AI95" s="200"/>
      <c r="AJ95" s="200"/>
      <c r="AK95" s="200"/>
      <c r="AL95" s="200"/>
      <c r="AM95" s="200"/>
      <c r="AN95" s="200"/>
      <c r="AO95" s="200"/>
      <c r="AP95" s="200"/>
      <c r="AQ95" s="200"/>
      <c r="AR95" s="200"/>
      <c r="AS95" s="200"/>
      <c r="AT95" s="200"/>
      <c r="AU95" s="200"/>
      <c r="AV95" s="200"/>
      <c r="AW95" s="200"/>
      <c r="AX95" s="200"/>
      <c r="AY95" s="200"/>
      <c r="AZ95" s="200"/>
      <c r="BA95" s="200"/>
      <c r="BB95" s="200"/>
      <c r="BC95" s="200"/>
      <c r="BD95" s="200"/>
      <c r="BE95" s="200"/>
      <c r="BF95" s="200"/>
      <c r="BG95" s="200"/>
      <c r="BH95" s="200"/>
      <c r="BI95" s="200"/>
      <c r="BJ95" s="200"/>
      <c r="BK95" s="200"/>
      <c r="BL95" s="200"/>
      <c r="BM95" s="200"/>
      <c r="BN95" s="200"/>
      <c r="BO95" s="200"/>
      <c r="BP95" s="200"/>
      <c r="BQ95" s="200"/>
      <c r="BR95" s="200"/>
      <c r="BS95" s="200"/>
      <c r="BT95" s="200"/>
      <c r="BU95" s="200"/>
      <c r="BV95" s="200"/>
      <c r="BW95" s="200"/>
      <c r="BX95" s="200"/>
      <c r="BY95" s="200"/>
      <c r="BZ95" s="200"/>
      <c r="CA95" s="200"/>
      <c r="CB95" s="200"/>
      <c r="CC95" s="200"/>
      <c r="CD95" s="200"/>
      <c r="CE95" s="200"/>
      <c r="CF95" s="200"/>
      <c r="CG95" s="200"/>
      <c r="CH95" s="200"/>
      <c r="CI95" s="200"/>
      <c r="CJ95" s="200"/>
      <c r="CK95" s="200"/>
      <c r="CL95" s="200"/>
      <c r="CM95" s="200"/>
      <c r="CN95" s="200"/>
      <c r="CO95" s="200"/>
      <c r="CP95" s="200"/>
      <c r="CQ95" s="200"/>
      <c r="CR95" s="200"/>
      <c r="CS95" s="200"/>
      <c r="CT95" s="200"/>
      <c r="CU95" s="200"/>
      <c r="CV95" s="200"/>
      <c r="CW95" s="200"/>
      <c r="CX95" s="200"/>
      <c r="CY95" s="200"/>
      <c r="CZ95" s="200"/>
      <c r="DA95" s="200"/>
      <c r="DB95" s="200"/>
      <c r="DC95" s="200"/>
      <c r="DD95" s="200"/>
      <c r="DE95" s="200"/>
      <c r="DF95" s="200"/>
      <c r="DG95" s="200"/>
      <c r="DH95" s="200"/>
      <c r="DI95" s="200"/>
      <c r="DJ95" s="200"/>
      <c r="DK95" s="200"/>
      <c r="DL95" s="200"/>
      <c r="DM95" s="200"/>
      <c r="DN95" s="200"/>
      <c r="DO95" s="200"/>
      <c r="DP95" s="200"/>
      <c r="DQ95" s="200"/>
      <c r="DR95" s="200"/>
      <c r="DS95" s="200"/>
      <c r="DT95" s="200"/>
      <c r="DU95" s="200"/>
      <c r="DV95" s="200"/>
      <c r="DW95" s="200"/>
      <c r="DX95" s="200"/>
      <c r="DY95" s="200"/>
      <c r="DZ95" s="200"/>
      <c r="EA95" s="200"/>
      <c r="EB95" s="200"/>
      <c r="EC95" s="200"/>
      <c r="ED95" s="200"/>
      <c r="EE95" s="200"/>
      <c r="EF95" s="200"/>
      <c r="EG95" s="200"/>
      <c r="EH95" s="200"/>
      <c r="EI95" s="200"/>
      <c r="EJ95" s="200"/>
      <c r="EK95" s="200"/>
    </row>
    <row r="96" spans="1:141" s="61" customFormat="1" ht="30" customHeight="1" thickTop="1" thickBot="1" x14ac:dyDescent="0.3">
      <c r="A96" s="227"/>
      <c r="B96" s="233"/>
      <c r="C96" s="233"/>
      <c r="D96" s="102">
        <f t="shared" ref="D96:D101" si="0">SUM(B96:C96)</f>
        <v>0</v>
      </c>
      <c r="H96" s="189"/>
      <c r="I96" s="200"/>
      <c r="J96" s="200"/>
      <c r="K96" s="200"/>
      <c r="L96" s="200"/>
      <c r="M96" s="200"/>
      <c r="N96" s="200"/>
      <c r="O96" s="200"/>
      <c r="P96" s="200"/>
      <c r="Q96" s="200"/>
      <c r="R96" s="200"/>
      <c r="S96" s="200"/>
      <c r="T96" s="200"/>
      <c r="U96" s="200"/>
      <c r="V96" s="200"/>
      <c r="W96" s="200"/>
      <c r="X96" s="200"/>
      <c r="Y96" s="200"/>
      <c r="Z96" s="200"/>
      <c r="AA96" s="200"/>
      <c r="AB96" s="200"/>
      <c r="AC96" s="200"/>
      <c r="AD96" s="200"/>
      <c r="AE96" s="200"/>
      <c r="AF96" s="200"/>
      <c r="AG96" s="200"/>
      <c r="AH96" s="200"/>
      <c r="AI96" s="200"/>
      <c r="AJ96" s="200"/>
      <c r="AK96" s="200"/>
      <c r="AL96" s="200"/>
      <c r="AM96" s="200"/>
      <c r="AN96" s="200"/>
      <c r="AO96" s="200"/>
      <c r="AP96" s="200"/>
      <c r="AQ96" s="200"/>
      <c r="AR96" s="200"/>
      <c r="AS96" s="200"/>
      <c r="AT96" s="200"/>
      <c r="AU96" s="200"/>
      <c r="AV96" s="200"/>
      <c r="AW96" s="200"/>
      <c r="AX96" s="200"/>
      <c r="AY96" s="200"/>
      <c r="AZ96" s="200"/>
      <c r="BA96" s="200"/>
      <c r="BB96" s="200"/>
      <c r="BC96" s="200"/>
      <c r="BD96" s="200"/>
      <c r="BE96" s="200"/>
      <c r="BF96" s="200"/>
      <c r="BG96" s="200"/>
      <c r="BH96" s="200"/>
      <c r="BI96" s="200"/>
      <c r="BJ96" s="200"/>
      <c r="BK96" s="200"/>
      <c r="BL96" s="200"/>
      <c r="BM96" s="200"/>
      <c r="BN96" s="200"/>
      <c r="BO96" s="200"/>
      <c r="BP96" s="200"/>
      <c r="BQ96" s="200"/>
      <c r="BR96" s="200"/>
      <c r="BS96" s="200"/>
      <c r="BT96" s="200"/>
      <c r="BU96" s="200"/>
      <c r="BV96" s="200"/>
      <c r="BW96" s="200"/>
      <c r="BX96" s="200"/>
      <c r="BY96" s="200"/>
      <c r="BZ96" s="200"/>
      <c r="CA96" s="200"/>
      <c r="CB96" s="200"/>
      <c r="CC96" s="200"/>
      <c r="CD96" s="200"/>
      <c r="CE96" s="200"/>
      <c r="CF96" s="200"/>
      <c r="CG96" s="200"/>
      <c r="CH96" s="200"/>
      <c r="CI96" s="200"/>
      <c r="CJ96" s="200"/>
      <c r="CK96" s="200"/>
      <c r="CL96" s="200"/>
      <c r="CM96" s="200"/>
      <c r="CN96" s="200"/>
      <c r="CO96" s="200"/>
      <c r="CP96" s="200"/>
      <c r="CQ96" s="200"/>
      <c r="CR96" s="200"/>
      <c r="CS96" s="200"/>
      <c r="CT96" s="200"/>
      <c r="CU96" s="200"/>
      <c r="CV96" s="200"/>
      <c r="CW96" s="200"/>
      <c r="CX96" s="200"/>
      <c r="CY96" s="200"/>
      <c r="CZ96" s="200"/>
      <c r="DA96" s="200"/>
      <c r="DB96" s="200"/>
      <c r="DC96" s="200"/>
      <c r="DD96" s="200"/>
      <c r="DE96" s="200"/>
      <c r="DF96" s="200"/>
      <c r="DG96" s="200"/>
      <c r="DH96" s="200"/>
      <c r="DI96" s="200"/>
      <c r="DJ96" s="200"/>
      <c r="DK96" s="200"/>
      <c r="DL96" s="200"/>
      <c r="DM96" s="200"/>
      <c r="DN96" s="200"/>
      <c r="DO96" s="200"/>
      <c r="DP96" s="200"/>
      <c r="DQ96" s="200"/>
      <c r="DR96" s="200"/>
      <c r="DS96" s="200"/>
      <c r="DT96" s="200"/>
      <c r="DU96" s="200"/>
      <c r="DV96" s="200"/>
      <c r="DW96" s="200"/>
      <c r="DX96" s="200"/>
      <c r="DY96" s="200"/>
      <c r="DZ96" s="200"/>
      <c r="EA96" s="200"/>
      <c r="EB96" s="200"/>
      <c r="EC96" s="200"/>
      <c r="ED96" s="200"/>
      <c r="EE96" s="200"/>
      <c r="EF96" s="200"/>
      <c r="EG96" s="200"/>
      <c r="EH96" s="200"/>
      <c r="EI96" s="200"/>
      <c r="EJ96" s="200"/>
      <c r="EK96" s="200"/>
    </row>
    <row r="97" spans="1:141" s="61" customFormat="1" ht="30" customHeight="1" thickTop="1" thickBot="1" x14ac:dyDescent="0.3">
      <c r="A97" s="227"/>
      <c r="B97" s="233"/>
      <c r="C97" s="233"/>
      <c r="D97" s="102">
        <f t="shared" si="0"/>
        <v>0</v>
      </c>
      <c r="H97" s="189"/>
      <c r="I97" s="200"/>
      <c r="J97" s="200"/>
      <c r="K97" s="200"/>
      <c r="L97" s="200"/>
      <c r="M97" s="200"/>
      <c r="N97" s="200"/>
      <c r="O97" s="200"/>
      <c r="P97" s="200"/>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0"/>
      <c r="AP97" s="200"/>
      <c r="AQ97" s="200"/>
      <c r="AR97" s="200"/>
      <c r="AS97" s="200"/>
      <c r="AT97" s="200"/>
      <c r="AU97" s="200"/>
      <c r="AV97" s="200"/>
      <c r="AW97" s="200"/>
      <c r="AX97" s="200"/>
      <c r="AY97" s="200"/>
      <c r="AZ97" s="200"/>
      <c r="BA97" s="200"/>
      <c r="BB97" s="200"/>
      <c r="BC97" s="200"/>
      <c r="BD97" s="200"/>
      <c r="BE97" s="200"/>
      <c r="BF97" s="200"/>
      <c r="BG97" s="200"/>
      <c r="BH97" s="200"/>
      <c r="BI97" s="200"/>
      <c r="BJ97" s="200"/>
      <c r="BK97" s="200"/>
      <c r="BL97" s="200"/>
      <c r="BM97" s="200"/>
      <c r="BN97" s="200"/>
      <c r="BO97" s="200"/>
      <c r="BP97" s="200"/>
      <c r="BQ97" s="200"/>
      <c r="BR97" s="200"/>
      <c r="BS97" s="200"/>
      <c r="BT97" s="200"/>
      <c r="BU97" s="200"/>
      <c r="BV97" s="200"/>
      <c r="BW97" s="200"/>
      <c r="BX97" s="200"/>
      <c r="BY97" s="200"/>
      <c r="BZ97" s="200"/>
      <c r="CA97" s="200"/>
      <c r="CB97" s="200"/>
      <c r="CC97" s="200"/>
      <c r="CD97" s="200"/>
      <c r="CE97" s="200"/>
      <c r="CF97" s="200"/>
      <c r="CG97" s="200"/>
      <c r="CH97" s="200"/>
      <c r="CI97" s="200"/>
      <c r="CJ97" s="200"/>
      <c r="CK97" s="200"/>
      <c r="CL97" s="200"/>
      <c r="CM97" s="200"/>
      <c r="CN97" s="200"/>
      <c r="CO97" s="200"/>
      <c r="CP97" s="200"/>
      <c r="CQ97" s="200"/>
      <c r="CR97" s="200"/>
      <c r="CS97" s="200"/>
      <c r="CT97" s="200"/>
      <c r="CU97" s="200"/>
      <c r="CV97" s="200"/>
      <c r="CW97" s="200"/>
      <c r="CX97" s="200"/>
      <c r="CY97" s="200"/>
      <c r="CZ97" s="200"/>
      <c r="DA97" s="200"/>
      <c r="DB97" s="200"/>
      <c r="DC97" s="200"/>
      <c r="DD97" s="200"/>
      <c r="DE97" s="200"/>
      <c r="DF97" s="200"/>
      <c r="DG97" s="200"/>
      <c r="DH97" s="200"/>
      <c r="DI97" s="200"/>
      <c r="DJ97" s="200"/>
      <c r="DK97" s="200"/>
      <c r="DL97" s="200"/>
      <c r="DM97" s="200"/>
      <c r="DN97" s="200"/>
      <c r="DO97" s="200"/>
      <c r="DP97" s="200"/>
      <c r="DQ97" s="200"/>
      <c r="DR97" s="200"/>
      <c r="DS97" s="200"/>
      <c r="DT97" s="200"/>
      <c r="DU97" s="200"/>
      <c r="DV97" s="200"/>
      <c r="DW97" s="200"/>
      <c r="DX97" s="200"/>
      <c r="DY97" s="200"/>
      <c r="DZ97" s="200"/>
      <c r="EA97" s="200"/>
      <c r="EB97" s="200"/>
      <c r="EC97" s="200"/>
      <c r="ED97" s="200"/>
      <c r="EE97" s="200"/>
      <c r="EF97" s="200"/>
      <c r="EG97" s="200"/>
      <c r="EH97" s="200"/>
      <c r="EI97" s="200"/>
      <c r="EJ97" s="200"/>
      <c r="EK97" s="200"/>
    </row>
    <row r="98" spans="1:141" s="61" customFormat="1" ht="30" customHeight="1" thickTop="1" thickBot="1" x14ac:dyDescent="0.3">
      <c r="A98" s="234"/>
      <c r="B98" s="233"/>
      <c r="C98" s="233"/>
      <c r="D98" s="102">
        <f t="shared" si="0"/>
        <v>0</v>
      </c>
      <c r="H98" s="189"/>
      <c r="I98" s="200"/>
      <c r="J98" s="200"/>
      <c r="K98" s="200"/>
      <c r="L98" s="200"/>
      <c r="M98" s="200"/>
      <c r="N98" s="200"/>
      <c r="O98" s="200"/>
      <c r="P98" s="200"/>
      <c r="Q98" s="200"/>
      <c r="R98" s="200"/>
      <c r="S98" s="200"/>
      <c r="T98" s="200"/>
      <c r="U98" s="200"/>
      <c r="V98" s="200"/>
      <c r="W98" s="200"/>
      <c r="X98" s="200"/>
      <c r="Y98" s="200"/>
      <c r="Z98" s="200"/>
      <c r="AA98" s="200"/>
      <c r="AB98" s="200"/>
      <c r="AC98" s="200"/>
      <c r="AD98" s="200"/>
      <c r="AE98" s="200"/>
      <c r="AF98" s="200"/>
      <c r="AG98" s="200"/>
      <c r="AH98" s="200"/>
      <c r="AI98" s="200"/>
      <c r="AJ98" s="200"/>
      <c r="AK98" s="200"/>
      <c r="AL98" s="200"/>
      <c r="AM98" s="200"/>
      <c r="AN98" s="200"/>
      <c r="AO98" s="200"/>
      <c r="AP98" s="200"/>
      <c r="AQ98" s="200"/>
      <c r="AR98" s="200"/>
      <c r="AS98" s="200"/>
      <c r="AT98" s="200"/>
      <c r="AU98" s="200"/>
      <c r="AV98" s="200"/>
      <c r="AW98" s="200"/>
      <c r="AX98" s="200"/>
      <c r="AY98" s="200"/>
      <c r="AZ98" s="200"/>
      <c r="BA98" s="200"/>
      <c r="BB98" s="200"/>
      <c r="BC98" s="200"/>
      <c r="BD98" s="200"/>
      <c r="BE98" s="200"/>
      <c r="BF98" s="200"/>
      <c r="BG98" s="200"/>
      <c r="BH98" s="200"/>
      <c r="BI98" s="200"/>
      <c r="BJ98" s="200"/>
      <c r="BK98" s="200"/>
      <c r="BL98" s="200"/>
      <c r="BM98" s="200"/>
      <c r="BN98" s="200"/>
      <c r="BO98" s="200"/>
      <c r="BP98" s="200"/>
      <c r="BQ98" s="200"/>
      <c r="BR98" s="200"/>
      <c r="BS98" s="200"/>
      <c r="BT98" s="200"/>
      <c r="BU98" s="200"/>
      <c r="BV98" s="200"/>
      <c r="BW98" s="200"/>
      <c r="BX98" s="200"/>
      <c r="BY98" s="200"/>
      <c r="BZ98" s="200"/>
      <c r="CA98" s="200"/>
      <c r="CB98" s="200"/>
      <c r="CC98" s="200"/>
      <c r="CD98" s="200"/>
      <c r="CE98" s="200"/>
      <c r="CF98" s="200"/>
      <c r="CG98" s="200"/>
      <c r="CH98" s="200"/>
      <c r="CI98" s="200"/>
      <c r="CJ98" s="200"/>
      <c r="CK98" s="200"/>
      <c r="CL98" s="200"/>
      <c r="CM98" s="200"/>
      <c r="CN98" s="200"/>
      <c r="CO98" s="200"/>
      <c r="CP98" s="200"/>
      <c r="CQ98" s="200"/>
      <c r="CR98" s="200"/>
      <c r="CS98" s="200"/>
      <c r="CT98" s="200"/>
      <c r="CU98" s="200"/>
      <c r="CV98" s="200"/>
      <c r="CW98" s="200"/>
      <c r="CX98" s="200"/>
      <c r="CY98" s="200"/>
      <c r="CZ98" s="200"/>
      <c r="DA98" s="200"/>
      <c r="DB98" s="200"/>
      <c r="DC98" s="200"/>
      <c r="DD98" s="200"/>
      <c r="DE98" s="200"/>
      <c r="DF98" s="200"/>
      <c r="DG98" s="200"/>
      <c r="DH98" s="200"/>
      <c r="DI98" s="200"/>
      <c r="DJ98" s="200"/>
      <c r="DK98" s="200"/>
      <c r="DL98" s="200"/>
      <c r="DM98" s="200"/>
      <c r="DN98" s="200"/>
      <c r="DO98" s="200"/>
      <c r="DP98" s="200"/>
      <c r="DQ98" s="200"/>
      <c r="DR98" s="200"/>
      <c r="DS98" s="200"/>
      <c r="DT98" s="200"/>
      <c r="DU98" s="200"/>
      <c r="DV98" s="200"/>
      <c r="DW98" s="200"/>
      <c r="DX98" s="200"/>
      <c r="DY98" s="200"/>
      <c r="DZ98" s="200"/>
      <c r="EA98" s="200"/>
      <c r="EB98" s="200"/>
      <c r="EC98" s="200"/>
      <c r="ED98" s="200"/>
      <c r="EE98" s="200"/>
      <c r="EF98" s="200"/>
      <c r="EG98" s="200"/>
      <c r="EH98" s="200"/>
      <c r="EI98" s="200"/>
      <c r="EJ98" s="200"/>
      <c r="EK98" s="200"/>
    </row>
    <row r="99" spans="1:141" s="61" customFormat="1" ht="30" customHeight="1" thickTop="1" thickBot="1" x14ac:dyDescent="0.3">
      <c r="A99" s="234"/>
      <c r="B99" s="233"/>
      <c r="C99" s="233"/>
      <c r="D99" s="102">
        <f t="shared" si="0"/>
        <v>0</v>
      </c>
      <c r="H99" s="189"/>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200"/>
      <c r="BE99" s="200"/>
      <c r="BF99" s="200"/>
      <c r="BG99" s="200"/>
      <c r="BH99" s="200"/>
      <c r="BI99" s="200"/>
      <c r="BJ99" s="200"/>
      <c r="BK99" s="200"/>
      <c r="BL99" s="200"/>
      <c r="BM99" s="200"/>
      <c r="BN99" s="200"/>
      <c r="BO99" s="200"/>
      <c r="BP99" s="200"/>
      <c r="BQ99" s="200"/>
      <c r="BR99" s="200"/>
      <c r="BS99" s="200"/>
      <c r="BT99" s="200"/>
      <c r="BU99" s="200"/>
      <c r="BV99" s="200"/>
      <c r="BW99" s="200"/>
      <c r="BX99" s="200"/>
      <c r="BY99" s="200"/>
      <c r="BZ99" s="200"/>
      <c r="CA99" s="200"/>
      <c r="CB99" s="200"/>
      <c r="CC99" s="200"/>
      <c r="CD99" s="200"/>
      <c r="CE99" s="200"/>
      <c r="CF99" s="200"/>
      <c r="CG99" s="200"/>
      <c r="CH99" s="200"/>
      <c r="CI99" s="200"/>
      <c r="CJ99" s="200"/>
      <c r="CK99" s="200"/>
      <c r="CL99" s="200"/>
      <c r="CM99" s="200"/>
      <c r="CN99" s="200"/>
      <c r="CO99" s="200"/>
      <c r="CP99" s="200"/>
      <c r="CQ99" s="200"/>
      <c r="CR99" s="200"/>
      <c r="CS99" s="200"/>
      <c r="CT99" s="200"/>
      <c r="CU99" s="200"/>
      <c r="CV99" s="200"/>
      <c r="CW99" s="200"/>
      <c r="CX99" s="200"/>
      <c r="CY99" s="200"/>
      <c r="CZ99" s="200"/>
      <c r="DA99" s="200"/>
      <c r="DB99" s="200"/>
      <c r="DC99" s="200"/>
      <c r="DD99" s="200"/>
      <c r="DE99" s="200"/>
      <c r="DF99" s="200"/>
      <c r="DG99" s="200"/>
      <c r="DH99" s="200"/>
      <c r="DI99" s="200"/>
      <c r="DJ99" s="200"/>
      <c r="DK99" s="200"/>
      <c r="DL99" s="200"/>
      <c r="DM99" s="200"/>
      <c r="DN99" s="200"/>
      <c r="DO99" s="200"/>
      <c r="DP99" s="200"/>
      <c r="DQ99" s="200"/>
      <c r="DR99" s="200"/>
      <c r="DS99" s="200"/>
      <c r="DT99" s="200"/>
      <c r="DU99" s="200"/>
      <c r="DV99" s="200"/>
      <c r="DW99" s="200"/>
      <c r="DX99" s="200"/>
      <c r="DY99" s="200"/>
      <c r="DZ99" s="200"/>
      <c r="EA99" s="200"/>
      <c r="EB99" s="200"/>
      <c r="EC99" s="200"/>
      <c r="ED99" s="200"/>
      <c r="EE99" s="200"/>
      <c r="EF99" s="200"/>
      <c r="EG99" s="200"/>
      <c r="EH99" s="200"/>
      <c r="EI99" s="200"/>
      <c r="EJ99" s="200"/>
      <c r="EK99" s="200"/>
    </row>
    <row r="100" spans="1:141" s="61" customFormat="1" ht="30" customHeight="1" thickTop="1" thickBot="1" x14ac:dyDescent="0.3">
      <c r="A100" s="234"/>
      <c r="B100" s="233"/>
      <c r="C100" s="233"/>
      <c r="D100" s="102">
        <f t="shared" si="0"/>
        <v>0</v>
      </c>
      <c r="H100" s="189"/>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0"/>
      <c r="CB100" s="200"/>
      <c r="CC100" s="200"/>
      <c r="CD100" s="200"/>
      <c r="CE100" s="200"/>
      <c r="CF100" s="200"/>
      <c r="CG100" s="200"/>
      <c r="CH100" s="200"/>
      <c r="CI100" s="200"/>
      <c r="CJ100" s="200"/>
      <c r="CK100" s="200"/>
      <c r="CL100" s="200"/>
      <c r="CM100" s="200"/>
      <c r="CN100" s="200"/>
      <c r="CO100" s="200"/>
      <c r="CP100" s="200"/>
      <c r="CQ100" s="200"/>
      <c r="CR100" s="200"/>
      <c r="CS100" s="200"/>
      <c r="CT100" s="200"/>
      <c r="CU100" s="200"/>
      <c r="CV100" s="200"/>
      <c r="CW100" s="200"/>
      <c r="CX100" s="200"/>
      <c r="CY100" s="200"/>
      <c r="CZ100" s="200"/>
      <c r="DA100" s="200"/>
      <c r="DB100" s="200"/>
      <c r="DC100" s="200"/>
      <c r="DD100" s="200"/>
      <c r="DE100" s="200"/>
      <c r="DF100" s="200"/>
      <c r="DG100" s="200"/>
      <c r="DH100" s="200"/>
      <c r="DI100" s="200"/>
      <c r="DJ100" s="200"/>
      <c r="DK100" s="200"/>
      <c r="DL100" s="200"/>
      <c r="DM100" s="200"/>
      <c r="DN100" s="200"/>
      <c r="DO100" s="200"/>
      <c r="DP100" s="200"/>
      <c r="DQ100" s="200"/>
      <c r="DR100" s="200"/>
      <c r="DS100" s="200"/>
      <c r="DT100" s="200"/>
      <c r="DU100" s="200"/>
      <c r="DV100" s="200"/>
      <c r="DW100" s="200"/>
      <c r="DX100" s="200"/>
      <c r="DY100" s="200"/>
      <c r="DZ100" s="200"/>
      <c r="EA100" s="200"/>
      <c r="EB100" s="200"/>
      <c r="EC100" s="200"/>
      <c r="ED100" s="200"/>
      <c r="EE100" s="200"/>
      <c r="EF100" s="200"/>
      <c r="EG100" s="200"/>
      <c r="EH100" s="200"/>
      <c r="EI100" s="200"/>
      <c r="EJ100" s="200"/>
      <c r="EK100" s="200"/>
    </row>
    <row r="101" spans="1:141" s="61" customFormat="1" ht="30" customHeight="1" thickTop="1" thickBot="1" x14ac:dyDescent="0.3">
      <c r="A101" s="234"/>
      <c r="B101" s="233"/>
      <c r="C101" s="233"/>
      <c r="D101" s="102">
        <f t="shared" si="0"/>
        <v>0</v>
      </c>
      <c r="H101" s="189"/>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0"/>
      <c r="BR101" s="200"/>
      <c r="BS101" s="200"/>
      <c r="BT101" s="200"/>
      <c r="BU101" s="200"/>
      <c r="BV101" s="200"/>
      <c r="BW101" s="200"/>
      <c r="BX101" s="200"/>
      <c r="BY101" s="200"/>
      <c r="BZ101" s="200"/>
      <c r="CA101" s="200"/>
      <c r="CB101" s="200"/>
      <c r="CC101" s="200"/>
      <c r="CD101" s="200"/>
      <c r="CE101" s="200"/>
      <c r="CF101" s="200"/>
      <c r="CG101" s="200"/>
      <c r="CH101" s="200"/>
      <c r="CI101" s="200"/>
      <c r="CJ101" s="200"/>
      <c r="CK101" s="200"/>
      <c r="CL101" s="200"/>
      <c r="CM101" s="200"/>
      <c r="CN101" s="200"/>
      <c r="CO101" s="200"/>
      <c r="CP101" s="200"/>
      <c r="CQ101" s="200"/>
      <c r="CR101" s="200"/>
      <c r="CS101" s="200"/>
      <c r="CT101" s="200"/>
      <c r="CU101" s="200"/>
      <c r="CV101" s="200"/>
      <c r="CW101" s="200"/>
      <c r="CX101" s="200"/>
      <c r="CY101" s="200"/>
      <c r="CZ101" s="200"/>
      <c r="DA101" s="200"/>
      <c r="DB101" s="200"/>
      <c r="DC101" s="200"/>
      <c r="DD101" s="200"/>
      <c r="DE101" s="200"/>
      <c r="DF101" s="200"/>
      <c r="DG101" s="200"/>
      <c r="DH101" s="200"/>
      <c r="DI101" s="200"/>
      <c r="DJ101" s="200"/>
      <c r="DK101" s="200"/>
      <c r="DL101" s="200"/>
      <c r="DM101" s="200"/>
      <c r="DN101" s="200"/>
      <c r="DO101" s="200"/>
      <c r="DP101" s="200"/>
      <c r="DQ101" s="200"/>
      <c r="DR101" s="200"/>
      <c r="DS101" s="200"/>
      <c r="DT101" s="200"/>
      <c r="DU101" s="200"/>
      <c r="DV101" s="200"/>
      <c r="DW101" s="200"/>
      <c r="DX101" s="200"/>
      <c r="DY101" s="200"/>
      <c r="DZ101" s="200"/>
      <c r="EA101" s="200"/>
      <c r="EB101" s="200"/>
      <c r="EC101" s="200"/>
      <c r="ED101" s="200"/>
      <c r="EE101" s="200"/>
      <c r="EF101" s="200"/>
      <c r="EG101" s="200"/>
      <c r="EH101" s="200"/>
      <c r="EI101" s="200"/>
      <c r="EJ101" s="200"/>
      <c r="EK101" s="200"/>
    </row>
    <row r="102" spans="1:141" s="61" customFormat="1" ht="30" customHeight="1" thickTop="1" thickBot="1" x14ac:dyDescent="0.3">
      <c r="A102" s="308" t="s">
        <v>35</v>
      </c>
      <c r="B102" s="309"/>
      <c r="C102" s="310"/>
      <c r="D102" s="245">
        <f>SUM(D96:D101)</f>
        <v>0</v>
      </c>
      <c r="H102" s="189"/>
      <c r="I102" s="200"/>
      <c r="J102" s="200"/>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0"/>
      <c r="AI102" s="200"/>
      <c r="AJ102" s="200"/>
      <c r="AK102" s="200"/>
      <c r="AL102" s="200"/>
      <c r="AM102" s="200"/>
      <c r="AN102" s="200"/>
      <c r="AO102" s="200"/>
      <c r="AP102" s="200"/>
      <c r="AQ102" s="200"/>
      <c r="AR102" s="200"/>
      <c r="AS102" s="200"/>
      <c r="AT102" s="200"/>
      <c r="AU102" s="200"/>
      <c r="AV102" s="200"/>
      <c r="AW102" s="200"/>
      <c r="AX102" s="200"/>
      <c r="AY102" s="200"/>
      <c r="AZ102" s="200"/>
      <c r="BA102" s="200"/>
      <c r="BB102" s="200"/>
      <c r="BC102" s="200"/>
      <c r="BD102" s="200"/>
      <c r="BE102" s="200"/>
      <c r="BF102" s="200"/>
      <c r="BG102" s="200"/>
      <c r="BH102" s="200"/>
      <c r="BI102" s="200"/>
      <c r="BJ102" s="200"/>
      <c r="BK102" s="200"/>
      <c r="BL102" s="200"/>
      <c r="BM102" s="200"/>
      <c r="BN102" s="200"/>
      <c r="BO102" s="200"/>
      <c r="BP102" s="200"/>
      <c r="BQ102" s="200"/>
      <c r="BR102" s="200"/>
      <c r="BS102" s="200"/>
      <c r="BT102" s="200"/>
      <c r="BU102" s="200"/>
      <c r="BV102" s="200"/>
      <c r="BW102" s="200"/>
      <c r="BX102" s="200"/>
      <c r="BY102" s="200"/>
      <c r="BZ102" s="200"/>
      <c r="CA102" s="200"/>
      <c r="CB102" s="200"/>
      <c r="CC102" s="200"/>
      <c r="CD102" s="200"/>
      <c r="CE102" s="200"/>
      <c r="CF102" s="200"/>
      <c r="CG102" s="200"/>
      <c r="CH102" s="200"/>
      <c r="CI102" s="200"/>
      <c r="CJ102" s="200"/>
      <c r="CK102" s="200"/>
      <c r="CL102" s="200"/>
      <c r="CM102" s="200"/>
      <c r="CN102" s="200"/>
      <c r="CO102" s="200"/>
      <c r="CP102" s="200"/>
      <c r="CQ102" s="200"/>
      <c r="CR102" s="200"/>
      <c r="CS102" s="200"/>
      <c r="CT102" s="200"/>
      <c r="CU102" s="200"/>
      <c r="CV102" s="200"/>
      <c r="CW102" s="200"/>
      <c r="CX102" s="200"/>
      <c r="CY102" s="200"/>
      <c r="CZ102" s="200"/>
      <c r="DA102" s="200"/>
      <c r="DB102" s="200"/>
      <c r="DC102" s="200"/>
      <c r="DD102" s="200"/>
      <c r="DE102" s="200"/>
      <c r="DF102" s="200"/>
      <c r="DG102" s="200"/>
      <c r="DH102" s="200"/>
      <c r="DI102" s="200"/>
      <c r="DJ102" s="200"/>
      <c r="DK102" s="200"/>
      <c r="DL102" s="200"/>
      <c r="DM102" s="200"/>
      <c r="DN102" s="200"/>
      <c r="DO102" s="200"/>
      <c r="DP102" s="200"/>
      <c r="DQ102" s="200"/>
      <c r="DR102" s="200"/>
      <c r="DS102" s="200"/>
      <c r="DT102" s="200"/>
      <c r="DU102" s="200"/>
      <c r="DV102" s="200"/>
      <c r="DW102" s="200"/>
      <c r="DX102" s="200"/>
      <c r="DY102" s="200"/>
      <c r="DZ102" s="200"/>
      <c r="EA102" s="200"/>
      <c r="EB102" s="200"/>
      <c r="EC102" s="200"/>
      <c r="ED102" s="200"/>
      <c r="EE102" s="200"/>
      <c r="EF102" s="200"/>
      <c r="EG102" s="200"/>
      <c r="EH102" s="200"/>
      <c r="EI102" s="200"/>
      <c r="EJ102" s="200"/>
      <c r="EK102" s="200"/>
    </row>
    <row r="103" spans="1:141" s="61" customFormat="1" ht="5.0999999999999996" customHeight="1" thickTop="1" thickBot="1" x14ac:dyDescent="0.3">
      <c r="A103" s="63"/>
      <c r="B103" s="63"/>
      <c r="C103" s="63"/>
      <c r="D103" s="63"/>
      <c r="E103" s="63"/>
      <c r="F103" s="63"/>
      <c r="G103" s="63"/>
      <c r="H103" s="19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0"/>
      <c r="BR103" s="200"/>
      <c r="BS103" s="200"/>
      <c r="BT103" s="200"/>
      <c r="BU103" s="200"/>
      <c r="BV103" s="200"/>
      <c r="BW103" s="200"/>
      <c r="BX103" s="200"/>
      <c r="BY103" s="200"/>
      <c r="BZ103" s="200"/>
      <c r="CA103" s="200"/>
      <c r="CB103" s="200"/>
      <c r="CC103" s="200"/>
      <c r="CD103" s="200"/>
      <c r="CE103" s="200"/>
      <c r="CF103" s="200"/>
      <c r="CG103" s="200"/>
      <c r="CH103" s="200"/>
      <c r="CI103" s="200"/>
      <c r="CJ103" s="200"/>
      <c r="CK103" s="200"/>
      <c r="CL103" s="200"/>
      <c r="CM103" s="200"/>
      <c r="CN103" s="200"/>
      <c r="CO103" s="200"/>
      <c r="CP103" s="200"/>
      <c r="CQ103" s="200"/>
      <c r="CR103" s="200"/>
      <c r="CS103" s="200"/>
      <c r="CT103" s="200"/>
      <c r="CU103" s="200"/>
      <c r="CV103" s="200"/>
      <c r="CW103" s="200"/>
      <c r="CX103" s="200"/>
      <c r="CY103" s="200"/>
      <c r="CZ103" s="200"/>
      <c r="DA103" s="200"/>
      <c r="DB103" s="200"/>
      <c r="DC103" s="200"/>
      <c r="DD103" s="200"/>
      <c r="DE103" s="200"/>
      <c r="DF103" s="200"/>
      <c r="DG103" s="200"/>
      <c r="DH103" s="200"/>
      <c r="DI103" s="200"/>
      <c r="DJ103" s="200"/>
      <c r="DK103" s="200"/>
      <c r="DL103" s="200"/>
      <c r="DM103" s="200"/>
      <c r="DN103" s="200"/>
      <c r="DO103" s="200"/>
      <c r="DP103" s="200"/>
      <c r="DQ103" s="200"/>
      <c r="DR103" s="200"/>
      <c r="DS103" s="200"/>
      <c r="DT103" s="200"/>
      <c r="DU103" s="200"/>
      <c r="DV103" s="200"/>
      <c r="DW103" s="200"/>
      <c r="DX103" s="200"/>
      <c r="DY103" s="200"/>
      <c r="DZ103" s="200"/>
      <c r="EA103" s="200"/>
      <c r="EB103" s="200"/>
      <c r="EC103" s="200"/>
      <c r="ED103" s="200"/>
      <c r="EE103" s="200"/>
      <c r="EF103" s="200"/>
      <c r="EG103" s="200"/>
      <c r="EH103" s="200"/>
      <c r="EI103" s="200"/>
      <c r="EJ103" s="200"/>
      <c r="EK103" s="200"/>
    </row>
    <row r="104" spans="1:141" ht="30" customHeight="1" thickTop="1" thickBot="1" x14ac:dyDescent="0.3">
      <c r="A104" s="287" t="s">
        <v>174</v>
      </c>
      <c r="B104" s="287"/>
      <c r="C104" s="287"/>
      <c r="D104" s="287"/>
      <c r="E104" s="287"/>
      <c r="F104" s="287"/>
      <c r="G104" s="287"/>
      <c r="H104" s="287"/>
      <c r="I104" s="200"/>
    </row>
    <row r="105" spans="1:141" ht="5.0999999999999996" customHeight="1" thickTop="1" thickBot="1" x14ac:dyDescent="0.3">
      <c r="A105" s="63"/>
      <c r="B105" s="63"/>
      <c r="C105" s="63"/>
      <c r="D105" s="63"/>
      <c r="E105" s="63"/>
      <c r="F105" s="63"/>
      <c r="G105" s="63"/>
      <c r="H105" s="190"/>
      <c r="I105" s="200"/>
    </row>
    <row r="106" spans="1:141" s="61" customFormat="1" ht="5.0999999999999996" customHeight="1" thickTop="1" thickBot="1" x14ac:dyDescent="0.3">
      <c r="A106" s="63"/>
      <c r="B106" s="63"/>
      <c r="C106" s="63"/>
      <c r="D106" s="63"/>
      <c r="E106" s="63"/>
      <c r="F106" s="63"/>
      <c r="G106" s="63"/>
      <c r="H106" s="190"/>
      <c r="I106" s="200"/>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c r="AG106" s="200"/>
      <c r="AH106" s="200"/>
      <c r="AI106" s="200"/>
      <c r="AJ106" s="200"/>
      <c r="AK106" s="200"/>
      <c r="AL106" s="200"/>
      <c r="AM106" s="200"/>
      <c r="AN106" s="200"/>
      <c r="AO106" s="200"/>
      <c r="AP106" s="200"/>
      <c r="AQ106" s="200"/>
      <c r="AR106" s="200"/>
      <c r="AS106" s="200"/>
      <c r="AT106" s="200"/>
      <c r="AU106" s="200"/>
      <c r="AV106" s="200"/>
      <c r="AW106" s="200"/>
      <c r="AX106" s="200"/>
      <c r="AY106" s="200"/>
      <c r="AZ106" s="200"/>
      <c r="BA106" s="200"/>
      <c r="BB106" s="200"/>
      <c r="BC106" s="200"/>
      <c r="BD106" s="200"/>
      <c r="BE106" s="200"/>
      <c r="BF106" s="200"/>
      <c r="BG106" s="200"/>
      <c r="BH106" s="200"/>
      <c r="BI106" s="200"/>
      <c r="BJ106" s="200"/>
      <c r="BK106" s="200"/>
      <c r="BL106" s="200"/>
      <c r="BM106" s="200"/>
      <c r="BN106" s="200"/>
      <c r="BO106" s="200"/>
      <c r="BP106" s="200"/>
      <c r="BQ106" s="200"/>
      <c r="BR106" s="200"/>
      <c r="BS106" s="200"/>
      <c r="BT106" s="200"/>
      <c r="BU106" s="200"/>
      <c r="BV106" s="200"/>
      <c r="BW106" s="200"/>
      <c r="BX106" s="200"/>
      <c r="BY106" s="200"/>
      <c r="BZ106" s="200"/>
      <c r="CA106" s="200"/>
      <c r="CB106" s="200"/>
      <c r="CC106" s="200"/>
      <c r="CD106" s="200"/>
      <c r="CE106" s="200"/>
      <c r="CF106" s="200"/>
      <c r="CG106" s="200"/>
      <c r="CH106" s="200"/>
      <c r="CI106" s="200"/>
      <c r="CJ106" s="200"/>
      <c r="CK106" s="200"/>
      <c r="CL106" s="200"/>
      <c r="CM106" s="200"/>
      <c r="CN106" s="200"/>
      <c r="CO106" s="200"/>
      <c r="CP106" s="200"/>
      <c r="CQ106" s="200"/>
      <c r="CR106" s="200"/>
      <c r="CS106" s="200"/>
      <c r="CT106" s="200"/>
      <c r="CU106" s="200"/>
      <c r="CV106" s="200"/>
      <c r="CW106" s="200"/>
      <c r="CX106" s="200"/>
      <c r="CY106" s="200"/>
      <c r="CZ106" s="200"/>
      <c r="DA106" s="200"/>
      <c r="DB106" s="200"/>
      <c r="DC106" s="200"/>
      <c r="DD106" s="200"/>
      <c r="DE106" s="200"/>
      <c r="DF106" s="200"/>
      <c r="DG106" s="200"/>
      <c r="DH106" s="200"/>
      <c r="DI106" s="200"/>
      <c r="DJ106" s="200"/>
      <c r="DK106" s="200"/>
      <c r="DL106" s="200"/>
      <c r="DM106" s="200"/>
      <c r="DN106" s="200"/>
      <c r="DO106" s="200"/>
      <c r="DP106" s="200"/>
      <c r="DQ106" s="200"/>
      <c r="DR106" s="200"/>
      <c r="DS106" s="200"/>
      <c r="DT106" s="200"/>
      <c r="DU106" s="200"/>
      <c r="DV106" s="200"/>
      <c r="DW106" s="200"/>
      <c r="DX106" s="200"/>
      <c r="DY106" s="200"/>
      <c r="DZ106" s="200"/>
      <c r="EA106" s="200"/>
      <c r="EB106" s="200"/>
      <c r="EC106" s="200"/>
      <c r="ED106" s="200"/>
      <c r="EE106" s="200"/>
      <c r="EF106" s="200"/>
      <c r="EG106" s="200"/>
      <c r="EH106" s="200"/>
      <c r="EI106" s="200"/>
      <c r="EJ106" s="200"/>
      <c r="EK106" s="200"/>
    </row>
    <row r="107" spans="1:141" ht="30" customHeight="1" thickTop="1" thickBot="1" x14ac:dyDescent="0.3">
      <c r="A107" s="289" t="s">
        <v>204</v>
      </c>
      <c r="B107" s="289"/>
      <c r="C107" s="289"/>
      <c r="D107" s="289"/>
      <c r="E107" s="72"/>
      <c r="F107" s="72"/>
      <c r="G107" s="72"/>
      <c r="H107" s="191"/>
      <c r="I107" s="215"/>
    </row>
    <row r="108" spans="1:141" ht="30" customHeight="1" thickTop="1" thickBot="1" x14ac:dyDescent="0.3">
      <c r="A108" s="224" t="s">
        <v>46</v>
      </c>
      <c r="B108" s="94" t="s">
        <v>15</v>
      </c>
      <c r="C108" s="94" t="s">
        <v>88</v>
      </c>
      <c r="D108" s="94" t="s">
        <v>122</v>
      </c>
      <c r="E108" s="72"/>
      <c r="F108" s="72"/>
      <c r="G108" s="72"/>
      <c r="H108" s="191"/>
      <c r="I108" s="200"/>
    </row>
    <row r="109" spans="1:141" ht="30" customHeight="1" thickTop="1" thickBot="1" x14ac:dyDescent="0.3">
      <c r="A109" s="82" t="s">
        <v>14</v>
      </c>
      <c r="B109" s="87"/>
      <c r="C109" s="99"/>
      <c r="D109" s="84">
        <f>+$B$84</f>
        <v>0</v>
      </c>
      <c r="E109" s="72"/>
      <c r="F109" s="72"/>
      <c r="G109" s="72"/>
      <c r="H109" s="191"/>
      <c r="I109" s="200"/>
    </row>
    <row r="110" spans="1:141" ht="30" customHeight="1" thickTop="1" thickBot="1" x14ac:dyDescent="0.3">
      <c r="A110" s="82" t="s">
        <v>205</v>
      </c>
      <c r="B110" s="87"/>
      <c r="C110" s="100"/>
      <c r="D110" s="83">
        <f>$D$90</f>
        <v>0</v>
      </c>
      <c r="E110" s="72"/>
      <c r="F110" s="85" t="s">
        <v>249</v>
      </c>
      <c r="G110" s="228"/>
      <c r="H110" s="191"/>
      <c r="I110" s="200"/>
    </row>
    <row r="111" spans="1:141" ht="30" customHeight="1" thickTop="1" thickBot="1" x14ac:dyDescent="0.3">
      <c r="A111" s="82" t="s">
        <v>206</v>
      </c>
      <c r="B111" s="87"/>
      <c r="C111" s="100"/>
      <c r="D111" s="83">
        <f>+$D$91</f>
        <v>0</v>
      </c>
      <c r="E111" s="72"/>
      <c r="F111" s="90" t="s">
        <v>13</v>
      </c>
      <c r="G111" s="110">
        <v>24</v>
      </c>
      <c r="H111" s="191"/>
      <c r="I111" s="200"/>
    </row>
    <row r="112" spans="1:141" ht="30" customHeight="1" thickTop="1" thickBot="1" x14ac:dyDescent="0.3">
      <c r="A112" s="82" t="s">
        <v>177</v>
      </c>
      <c r="B112" s="87"/>
      <c r="C112" s="100"/>
      <c r="D112" s="83">
        <f>+D102</f>
        <v>0</v>
      </c>
      <c r="F112" s="72"/>
      <c r="G112" s="72"/>
      <c r="H112" s="191"/>
      <c r="I112" s="200"/>
    </row>
    <row r="113" spans="1:141" ht="30" customHeight="1" thickTop="1" thickBot="1" x14ac:dyDescent="0.3">
      <c r="A113" s="235"/>
      <c r="B113" s="236"/>
      <c r="C113" s="237"/>
      <c r="D113" s="83">
        <f>+$B$113*$G$110*$C$113*$G$111</f>
        <v>0</v>
      </c>
      <c r="E113" s="72"/>
      <c r="F113" s="72"/>
      <c r="G113" s="72"/>
      <c r="I113" s="215"/>
    </row>
    <row r="114" spans="1:141" ht="30" customHeight="1" thickTop="1" thickBot="1" x14ac:dyDescent="0.3">
      <c r="A114" s="235"/>
      <c r="B114" s="236"/>
      <c r="C114" s="237"/>
      <c r="D114" s="83">
        <f>+$B$114*$G$110*$C$114*$G$111</f>
        <v>0</v>
      </c>
      <c r="E114" s="72"/>
      <c r="F114" s="72"/>
      <c r="G114" s="72"/>
      <c r="H114" s="191"/>
      <c r="I114" s="200"/>
    </row>
    <row r="115" spans="1:141" ht="30" customHeight="1" thickTop="1" thickBot="1" x14ac:dyDescent="0.3">
      <c r="A115" s="235"/>
      <c r="B115" s="236"/>
      <c r="C115" s="237"/>
      <c r="D115" s="83">
        <f>+C115</f>
        <v>0</v>
      </c>
      <c r="E115" s="72"/>
      <c r="F115" s="72"/>
      <c r="G115" s="72"/>
      <c r="H115" s="191"/>
      <c r="I115" s="200"/>
    </row>
    <row r="116" spans="1:141" ht="30" customHeight="1" thickTop="1" thickBot="1" x14ac:dyDescent="0.3">
      <c r="A116" s="238"/>
      <c r="B116" s="236"/>
      <c r="C116" s="237"/>
      <c r="D116" s="83">
        <f>+C116</f>
        <v>0</v>
      </c>
      <c r="E116" s="72"/>
      <c r="F116" s="72"/>
      <c r="G116" s="72"/>
      <c r="H116" s="191"/>
      <c r="I116" s="200"/>
    </row>
    <row r="117" spans="1:141" ht="30" customHeight="1" thickTop="1" thickBot="1" x14ac:dyDescent="0.3">
      <c r="A117" s="238"/>
      <c r="B117" s="236"/>
      <c r="C117" s="237"/>
      <c r="D117" s="83">
        <f>+C117</f>
        <v>0</v>
      </c>
      <c r="E117" s="72"/>
      <c r="F117" s="72"/>
      <c r="G117" s="72"/>
      <c r="H117" s="191"/>
      <c r="I117" s="200"/>
    </row>
    <row r="118" spans="1:141" ht="30" customHeight="1" thickTop="1" thickBot="1" x14ac:dyDescent="0.3">
      <c r="A118" s="292" t="s">
        <v>100</v>
      </c>
      <c r="B118" s="293"/>
      <c r="C118" s="294"/>
      <c r="D118" s="245">
        <f>SUM(D109:D117)</f>
        <v>0</v>
      </c>
      <c r="E118" s="72"/>
      <c r="F118" s="72"/>
      <c r="G118" s="72"/>
      <c r="H118" s="191"/>
      <c r="I118" s="200"/>
    </row>
    <row r="119" spans="1:141" ht="15" customHeight="1" thickTop="1" thickBot="1" x14ac:dyDescent="0.3">
      <c r="A119" s="73"/>
      <c r="B119" s="73"/>
      <c r="C119" s="73"/>
      <c r="D119" s="74"/>
      <c r="E119" s="72"/>
      <c r="F119" s="72"/>
      <c r="G119" s="72"/>
      <c r="H119" s="191"/>
      <c r="I119" s="200"/>
    </row>
    <row r="120" spans="1:141" ht="30" customHeight="1" thickTop="1" thickBot="1" x14ac:dyDescent="0.3">
      <c r="A120" s="94" t="s">
        <v>49</v>
      </c>
      <c r="B120" s="94" t="s">
        <v>15</v>
      </c>
      <c r="C120" s="94" t="s">
        <v>88</v>
      </c>
      <c r="D120" s="94" t="s">
        <v>35</v>
      </c>
      <c r="E120" s="72"/>
      <c r="F120" s="72"/>
      <c r="G120" s="72"/>
      <c r="H120" s="191"/>
      <c r="I120" s="200"/>
    </row>
    <row r="121" spans="1:141" ht="30" customHeight="1" thickTop="1" thickBot="1" x14ac:dyDescent="0.3">
      <c r="A121" s="235"/>
      <c r="B121" s="97">
        <v>1</v>
      </c>
      <c r="C121" s="239"/>
      <c r="D121" s="98">
        <f t="shared" ref="D121:D125" si="1">+B121*C121</f>
        <v>0</v>
      </c>
      <c r="E121" s="72"/>
      <c r="F121" s="72"/>
      <c r="G121" s="72"/>
      <c r="H121" s="191"/>
      <c r="I121" s="200"/>
    </row>
    <row r="122" spans="1:141" ht="30" customHeight="1" thickTop="1" thickBot="1" x14ac:dyDescent="0.3">
      <c r="A122" s="235"/>
      <c r="B122" s="97">
        <v>1</v>
      </c>
      <c r="C122" s="239"/>
      <c r="D122" s="98">
        <f t="shared" si="1"/>
        <v>0</v>
      </c>
      <c r="E122" s="72"/>
      <c r="F122" s="72"/>
      <c r="G122" s="72"/>
      <c r="H122" s="191"/>
      <c r="I122" s="200"/>
    </row>
    <row r="123" spans="1:141" ht="30" customHeight="1" thickTop="1" thickBot="1" x14ac:dyDescent="0.3">
      <c r="A123" s="235"/>
      <c r="B123" s="97">
        <v>1</v>
      </c>
      <c r="C123" s="240"/>
      <c r="D123" s="98">
        <f t="shared" si="1"/>
        <v>0</v>
      </c>
      <c r="E123" s="72"/>
      <c r="F123" s="72"/>
      <c r="G123" s="72"/>
      <c r="H123" s="191"/>
      <c r="I123" s="200"/>
    </row>
    <row r="124" spans="1:141" ht="30" customHeight="1" thickTop="1" thickBot="1" x14ac:dyDescent="0.3">
      <c r="A124" s="235"/>
      <c r="B124" s="97">
        <v>1</v>
      </c>
      <c r="C124" s="240"/>
      <c r="D124" s="98">
        <f t="shared" si="1"/>
        <v>0</v>
      </c>
      <c r="E124" s="72"/>
      <c r="F124" s="72"/>
      <c r="G124" s="72"/>
      <c r="H124" s="191"/>
      <c r="I124" s="200"/>
    </row>
    <row r="125" spans="1:141" ht="30" customHeight="1" thickTop="1" thickBot="1" x14ac:dyDescent="0.3">
      <c r="A125" s="238"/>
      <c r="B125" s="97">
        <v>1</v>
      </c>
      <c r="C125" s="240"/>
      <c r="D125" s="98">
        <f t="shared" si="1"/>
        <v>0</v>
      </c>
      <c r="E125" s="72"/>
      <c r="F125" s="72"/>
      <c r="G125" s="72"/>
      <c r="H125" s="191"/>
      <c r="I125" s="200"/>
    </row>
    <row r="126" spans="1:141" s="61" customFormat="1" ht="30" customHeight="1" thickTop="1" thickBot="1" x14ac:dyDescent="0.3">
      <c r="A126" s="292" t="s">
        <v>101</v>
      </c>
      <c r="B126" s="293"/>
      <c r="C126" s="294"/>
      <c r="D126" s="261">
        <f>SUM(D121:D125)</f>
        <v>0</v>
      </c>
      <c r="E126" s="72"/>
      <c r="F126" s="72"/>
      <c r="G126" s="72"/>
      <c r="H126" s="191"/>
      <c r="I126" s="200"/>
      <c r="J126" s="200"/>
      <c r="K126" s="200"/>
      <c r="L126" s="200"/>
      <c r="M126" s="200"/>
      <c r="N126" s="200"/>
      <c r="O126" s="200"/>
      <c r="P126" s="200"/>
      <c r="Q126" s="200"/>
      <c r="R126" s="200"/>
      <c r="S126" s="200"/>
      <c r="T126" s="200"/>
      <c r="U126" s="200"/>
      <c r="V126" s="200"/>
      <c r="W126" s="200"/>
      <c r="X126" s="200"/>
      <c r="Y126" s="200"/>
      <c r="Z126" s="200"/>
      <c r="AA126" s="200"/>
      <c r="AB126" s="200"/>
      <c r="AC126" s="200"/>
      <c r="AD126" s="200"/>
      <c r="AE126" s="200"/>
      <c r="AF126" s="200"/>
      <c r="AG126" s="200"/>
      <c r="AH126" s="200"/>
      <c r="AI126" s="200"/>
      <c r="AJ126" s="200"/>
      <c r="AK126" s="200"/>
      <c r="AL126" s="200"/>
      <c r="AM126" s="200"/>
      <c r="AN126" s="200"/>
      <c r="AO126" s="200"/>
      <c r="AP126" s="200"/>
      <c r="AQ126" s="200"/>
      <c r="AR126" s="200"/>
      <c r="AS126" s="200"/>
      <c r="AT126" s="200"/>
      <c r="AU126" s="200"/>
      <c r="AV126" s="200"/>
      <c r="AW126" s="200"/>
      <c r="AX126" s="200"/>
      <c r="AY126" s="200"/>
      <c r="AZ126" s="200"/>
      <c r="BA126" s="200"/>
      <c r="BB126" s="200"/>
      <c r="BC126" s="200"/>
      <c r="BD126" s="200"/>
      <c r="BE126" s="200"/>
      <c r="BF126" s="200"/>
      <c r="BG126" s="200"/>
      <c r="BH126" s="200"/>
      <c r="BI126" s="200"/>
      <c r="BJ126" s="200"/>
      <c r="BK126" s="200"/>
      <c r="BL126" s="200"/>
      <c r="BM126" s="200"/>
      <c r="BN126" s="200"/>
      <c r="BO126" s="200"/>
      <c r="BP126" s="200"/>
      <c r="BQ126" s="200"/>
      <c r="BR126" s="200"/>
      <c r="BS126" s="200"/>
      <c r="BT126" s="200"/>
      <c r="BU126" s="200"/>
      <c r="BV126" s="200"/>
      <c r="BW126" s="200"/>
      <c r="BX126" s="200"/>
      <c r="BY126" s="200"/>
      <c r="BZ126" s="200"/>
      <c r="CA126" s="200"/>
      <c r="CB126" s="200"/>
      <c r="CC126" s="200"/>
      <c r="CD126" s="200"/>
      <c r="CE126" s="200"/>
      <c r="CF126" s="200"/>
      <c r="CG126" s="200"/>
      <c r="CH126" s="200"/>
      <c r="CI126" s="200"/>
      <c r="CJ126" s="200"/>
      <c r="CK126" s="200"/>
      <c r="CL126" s="200"/>
      <c r="CM126" s="200"/>
      <c r="CN126" s="200"/>
      <c r="CO126" s="200"/>
      <c r="CP126" s="200"/>
      <c r="CQ126" s="200"/>
      <c r="CR126" s="200"/>
      <c r="CS126" s="200"/>
      <c r="CT126" s="200"/>
      <c r="CU126" s="200"/>
      <c r="CV126" s="200"/>
      <c r="CW126" s="200"/>
      <c r="CX126" s="200"/>
      <c r="CY126" s="200"/>
      <c r="CZ126" s="200"/>
      <c r="DA126" s="200"/>
      <c r="DB126" s="200"/>
      <c r="DC126" s="200"/>
      <c r="DD126" s="200"/>
      <c r="DE126" s="200"/>
      <c r="DF126" s="200"/>
      <c r="DG126" s="200"/>
      <c r="DH126" s="200"/>
      <c r="DI126" s="200"/>
      <c r="DJ126" s="200"/>
      <c r="DK126" s="200"/>
      <c r="DL126" s="200"/>
      <c r="DM126" s="200"/>
      <c r="DN126" s="200"/>
      <c r="DO126" s="200"/>
      <c r="DP126" s="200"/>
      <c r="DQ126" s="200"/>
      <c r="DR126" s="200"/>
      <c r="DS126" s="200"/>
      <c r="DT126" s="200"/>
      <c r="DU126" s="200"/>
      <c r="DV126" s="200"/>
      <c r="DW126" s="200"/>
      <c r="DX126" s="200"/>
      <c r="DY126" s="200"/>
      <c r="DZ126" s="200"/>
      <c r="EA126" s="200"/>
      <c r="EB126" s="200"/>
      <c r="EC126" s="200"/>
      <c r="ED126" s="200"/>
      <c r="EE126" s="200"/>
      <c r="EF126" s="200"/>
      <c r="EG126" s="200"/>
      <c r="EH126" s="200"/>
      <c r="EI126" s="200"/>
      <c r="EJ126" s="200"/>
      <c r="EK126" s="200"/>
    </row>
    <row r="127" spans="1:141" s="76" customFormat="1" ht="22.5" customHeight="1" thickTop="1" thickBot="1" x14ac:dyDescent="0.3">
      <c r="A127" s="313" t="s">
        <v>217</v>
      </c>
      <c r="B127" s="313"/>
      <c r="C127" s="313"/>
      <c r="D127" s="313"/>
      <c r="E127" s="75"/>
      <c r="F127" s="75"/>
      <c r="G127" s="75"/>
      <c r="H127" s="193"/>
      <c r="I127" s="216"/>
      <c r="J127" s="216"/>
      <c r="K127" s="216"/>
      <c r="L127" s="216"/>
      <c r="M127" s="216"/>
      <c r="N127" s="216"/>
      <c r="O127" s="216"/>
      <c r="P127" s="216"/>
      <c r="Q127" s="216"/>
      <c r="R127" s="216"/>
      <c r="S127" s="216"/>
      <c r="T127" s="216"/>
      <c r="U127" s="216"/>
      <c r="V127" s="216"/>
      <c r="W127" s="216"/>
      <c r="X127" s="216"/>
      <c r="Y127" s="216"/>
      <c r="Z127" s="216"/>
      <c r="AA127" s="216"/>
      <c r="AB127" s="216"/>
      <c r="AC127" s="216"/>
      <c r="AD127" s="216"/>
      <c r="AE127" s="216"/>
      <c r="AF127" s="216"/>
      <c r="AG127" s="216"/>
      <c r="AH127" s="216"/>
      <c r="AI127" s="216"/>
      <c r="AJ127" s="216"/>
      <c r="AK127" s="216"/>
      <c r="AL127" s="216"/>
      <c r="AM127" s="216"/>
      <c r="AN127" s="216"/>
      <c r="AO127" s="216"/>
      <c r="AP127" s="216"/>
      <c r="AQ127" s="216"/>
      <c r="AR127" s="216"/>
      <c r="AS127" s="216"/>
      <c r="AT127" s="216"/>
      <c r="AU127" s="216"/>
      <c r="AV127" s="216"/>
      <c r="AW127" s="216"/>
      <c r="AX127" s="216"/>
      <c r="AY127" s="216"/>
      <c r="AZ127" s="216"/>
      <c r="BA127" s="216"/>
      <c r="BB127" s="216"/>
      <c r="BC127" s="216"/>
      <c r="BD127" s="216"/>
      <c r="BE127" s="216"/>
      <c r="BF127" s="216"/>
      <c r="BG127" s="216"/>
      <c r="BH127" s="216"/>
      <c r="BI127" s="216"/>
      <c r="BJ127" s="216"/>
      <c r="BK127" s="216"/>
      <c r="BL127" s="216"/>
      <c r="BM127" s="216"/>
      <c r="BN127" s="216"/>
      <c r="BO127" s="216"/>
      <c r="BP127" s="216"/>
      <c r="BQ127" s="216"/>
      <c r="BR127" s="216"/>
      <c r="BS127" s="216"/>
      <c r="BT127" s="216"/>
      <c r="BU127" s="216"/>
      <c r="BV127" s="216"/>
      <c r="BW127" s="216"/>
      <c r="BX127" s="216"/>
      <c r="BY127" s="216"/>
      <c r="BZ127" s="216"/>
      <c r="CA127" s="216"/>
      <c r="CB127" s="216"/>
      <c r="CC127" s="216"/>
      <c r="CD127" s="216"/>
      <c r="CE127" s="216"/>
      <c r="CF127" s="216"/>
      <c r="CG127" s="216"/>
      <c r="CH127" s="216"/>
      <c r="CI127" s="216"/>
      <c r="CJ127" s="216"/>
      <c r="CK127" s="216"/>
      <c r="CL127" s="216"/>
      <c r="CM127" s="216"/>
      <c r="CN127" s="216"/>
      <c r="CO127" s="216"/>
      <c r="CP127" s="216"/>
      <c r="CQ127" s="216"/>
      <c r="CR127" s="216"/>
      <c r="CS127" s="216"/>
      <c r="CT127" s="216"/>
      <c r="CU127" s="216"/>
      <c r="CV127" s="216"/>
      <c r="CW127" s="216"/>
      <c r="CX127" s="216"/>
      <c r="CY127" s="216"/>
      <c r="CZ127" s="216"/>
      <c r="DA127" s="216"/>
      <c r="DB127" s="216"/>
      <c r="DC127" s="216"/>
      <c r="DD127" s="216"/>
      <c r="DE127" s="216"/>
      <c r="DF127" s="216"/>
      <c r="DG127" s="216"/>
      <c r="DH127" s="216"/>
      <c r="DI127" s="216"/>
      <c r="DJ127" s="216"/>
      <c r="DK127" s="216"/>
      <c r="DL127" s="216"/>
      <c r="DM127" s="216"/>
      <c r="DN127" s="216"/>
      <c r="DO127" s="216"/>
      <c r="DP127" s="216"/>
      <c r="DQ127" s="216"/>
      <c r="DR127" s="216"/>
      <c r="DS127" s="216"/>
      <c r="DT127" s="216"/>
      <c r="DU127" s="216"/>
      <c r="DV127" s="216"/>
      <c r="DW127" s="216"/>
      <c r="DX127" s="216"/>
      <c r="DY127" s="216"/>
      <c r="DZ127" s="216"/>
      <c r="EA127" s="216"/>
      <c r="EB127" s="216"/>
      <c r="EC127" s="216"/>
      <c r="ED127" s="216"/>
      <c r="EE127" s="216"/>
      <c r="EF127" s="216"/>
      <c r="EG127" s="216"/>
      <c r="EH127" s="216"/>
      <c r="EI127" s="216"/>
      <c r="EJ127" s="216"/>
      <c r="EK127" s="216"/>
    </row>
    <row r="128" spans="1:141" s="61" customFormat="1" ht="5.0999999999999996" customHeight="1" thickTop="1" thickBot="1" x14ac:dyDescent="0.3">
      <c r="A128" s="77"/>
      <c r="B128" s="77"/>
      <c r="C128" s="77"/>
      <c r="D128" s="78"/>
      <c r="E128" s="72"/>
      <c r="F128" s="72"/>
      <c r="G128" s="72"/>
      <c r="H128" s="191"/>
      <c r="I128" s="200"/>
      <c r="J128" s="200"/>
      <c r="K128" s="200"/>
      <c r="L128" s="200"/>
      <c r="M128" s="200"/>
      <c r="N128" s="200"/>
      <c r="O128" s="200"/>
      <c r="P128" s="200"/>
      <c r="Q128" s="200"/>
      <c r="R128" s="200"/>
      <c r="S128" s="200"/>
      <c r="T128" s="200"/>
      <c r="U128" s="200"/>
      <c r="V128" s="200"/>
      <c r="W128" s="200"/>
      <c r="X128" s="200"/>
      <c r="Y128" s="200"/>
      <c r="Z128" s="200"/>
      <c r="AA128" s="200"/>
      <c r="AB128" s="200"/>
      <c r="AC128" s="200"/>
      <c r="AD128" s="200"/>
      <c r="AE128" s="200"/>
      <c r="AF128" s="200"/>
      <c r="AG128" s="200"/>
      <c r="AH128" s="200"/>
      <c r="AI128" s="200"/>
      <c r="AJ128" s="200"/>
      <c r="AK128" s="200"/>
      <c r="AL128" s="200"/>
      <c r="AM128" s="200"/>
      <c r="AN128" s="200"/>
      <c r="AO128" s="200"/>
      <c r="AP128" s="200"/>
      <c r="AQ128" s="200"/>
      <c r="AR128" s="200"/>
      <c r="AS128" s="200"/>
      <c r="AT128" s="200"/>
      <c r="AU128" s="200"/>
      <c r="AV128" s="200"/>
      <c r="AW128" s="200"/>
      <c r="AX128" s="200"/>
      <c r="AY128" s="200"/>
      <c r="AZ128" s="200"/>
      <c r="BA128" s="200"/>
      <c r="BB128" s="200"/>
      <c r="BC128" s="200"/>
      <c r="BD128" s="200"/>
      <c r="BE128" s="200"/>
      <c r="BF128" s="200"/>
      <c r="BG128" s="200"/>
      <c r="BH128" s="200"/>
      <c r="BI128" s="200"/>
      <c r="BJ128" s="200"/>
      <c r="BK128" s="200"/>
      <c r="BL128" s="200"/>
      <c r="BM128" s="200"/>
      <c r="BN128" s="200"/>
      <c r="BO128" s="200"/>
      <c r="BP128" s="200"/>
      <c r="BQ128" s="200"/>
      <c r="BR128" s="200"/>
      <c r="BS128" s="200"/>
      <c r="BT128" s="200"/>
      <c r="BU128" s="200"/>
      <c r="BV128" s="200"/>
      <c r="BW128" s="200"/>
      <c r="BX128" s="200"/>
      <c r="BY128" s="200"/>
      <c r="BZ128" s="200"/>
      <c r="CA128" s="200"/>
      <c r="CB128" s="200"/>
      <c r="CC128" s="200"/>
      <c r="CD128" s="200"/>
      <c r="CE128" s="200"/>
      <c r="CF128" s="200"/>
      <c r="CG128" s="200"/>
      <c r="CH128" s="200"/>
      <c r="CI128" s="200"/>
      <c r="CJ128" s="200"/>
      <c r="CK128" s="200"/>
      <c r="CL128" s="200"/>
      <c r="CM128" s="200"/>
      <c r="CN128" s="200"/>
      <c r="CO128" s="200"/>
      <c r="CP128" s="200"/>
      <c r="CQ128" s="200"/>
      <c r="CR128" s="200"/>
      <c r="CS128" s="200"/>
      <c r="CT128" s="200"/>
      <c r="CU128" s="200"/>
      <c r="CV128" s="200"/>
      <c r="CW128" s="200"/>
      <c r="CX128" s="200"/>
      <c r="CY128" s="200"/>
      <c r="CZ128" s="200"/>
      <c r="DA128" s="200"/>
      <c r="DB128" s="200"/>
      <c r="DC128" s="200"/>
      <c r="DD128" s="200"/>
      <c r="DE128" s="200"/>
      <c r="DF128" s="200"/>
      <c r="DG128" s="200"/>
      <c r="DH128" s="200"/>
      <c r="DI128" s="200"/>
      <c r="DJ128" s="200"/>
      <c r="DK128" s="200"/>
      <c r="DL128" s="200"/>
      <c r="DM128" s="200"/>
      <c r="DN128" s="200"/>
      <c r="DO128" s="200"/>
      <c r="DP128" s="200"/>
      <c r="DQ128" s="200"/>
      <c r="DR128" s="200"/>
      <c r="DS128" s="200"/>
      <c r="DT128" s="200"/>
      <c r="DU128" s="200"/>
      <c r="DV128" s="200"/>
      <c r="DW128" s="200"/>
      <c r="DX128" s="200"/>
      <c r="DY128" s="200"/>
      <c r="DZ128" s="200"/>
      <c r="EA128" s="200"/>
      <c r="EB128" s="200"/>
      <c r="EC128" s="200"/>
      <c r="ED128" s="200"/>
      <c r="EE128" s="200"/>
      <c r="EF128" s="200"/>
      <c r="EG128" s="200"/>
      <c r="EH128" s="200"/>
      <c r="EI128" s="200"/>
      <c r="EJ128" s="200"/>
      <c r="EK128" s="200"/>
    </row>
    <row r="129" spans="1:141" s="61" customFormat="1" ht="30" customHeight="1" thickTop="1" thickBot="1" x14ac:dyDescent="0.3">
      <c r="A129" s="288" t="s">
        <v>116</v>
      </c>
      <c r="B129" s="288"/>
      <c r="C129" s="62"/>
      <c r="D129" s="62"/>
      <c r="E129" s="62"/>
      <c r="F129" s="62"/>
      <c r="G129" s="62"/>
      <c r="H129" s="194"/>
      <c r="I129" s="217"/>
      <c r="J129" s="200"/>
      <c r="K129" s="200"/>
      <c r="L129" s="200"/>
      <c r="M129" s="200"/>
      <c r="N129" s="200"/>
      <c r="O129" s="200"/>
      <c r="P129" s="200"/>
      <c r="Q129" s="200"/>
      <c r="R129" s="200"/>
      <c r="S129" s="200"/>
      <c r="T129" s="200"/>
      <c r="U129" s="200"/>
      <c r="V129" s="200"/>
      <c r="W129" s="200"/>
      <c r="X129" s="200"/>
      <c r="Y129" s="200"/>
      <c r="Z129" s="200"/>
      <c r="AA129" s="200"/>
      <c r="AB129" s="200"/>
      <c r="AC129" s="200"/>
      <c r="AD129" s="200"/>
      <c r="AE129" s="200"/>
      <c r="AF129" s="200"/>
      <c r="AG129" s="200"/>
      <c r="AH129" s="200"/>
      <c r="AI129" s="200"/>
      <c r="AJ129" s="200"/>
      <c r="AK129" s="200"/>
      <c r="AL129" s="200"/>
      <c r="AM129" s="200"/>
      <c r="AN129" s="200"/>
      <c r="AO129" s="200"/>
      <c r="AP129" s="200"/>
      <c r="AQ129" s="200"/>
      <c r="AR129" s="200"/>
      <c r="AS129" s="200"/>
      <c r="AT129" s="200"/>
      <c r="AU129" s="200"/>
      <c r="AV129" s="200"/>
      <c r="AW129" s="200"/>
      <c r="AX129" s="200"/>
      <c r="AY129" s="200"/>
      <c r="AZ129" s="200"/>
      <c r="BA129" s="200"/>
      <c r="BB129" s="200"/>
      <c r="BC129" s="200"/>
      <c r="BD129" s="200"/>
      <c r="BE129" s="200"/>
      <c r="BF129" s="200"/>
      <c r="BG129" s="200"/>
      <c r="BH129" s="200"/>
      <c r="BI129" s="200"/>
      <c r="BJ129" s="200"/>
      <c r="BK129" s="200"/>
      <c r="BL129" s="200"/>
      <c r="BM129" s="200"/>
      <c r="BN129" s="200"/>
      <c r="BO129" s="200"/>
      <c r="BP129" s="200"/>
      <c r="BQ129" s="200"/>
      <c r="BR129" s="200"/>
      <c r="BS129" s="200"/>
      <c r="BT129" s="200"/>
      <c r="BU129" s="200"/>
      <c r="BV129" s="200"/>
      <c r="BW129" s="200"/>
      <c r="BX129" s="200"/>
      <c r="BY129" s="200"/>
      <c r="BZ129" s="200"/>
      <c r="CA129" s="200"/>
      <c r="CB129" s="200"/>
      <c r="CC129" s="200"/>
      <c r="CD129" s="200"/>
      <c r="CE129" s="200"/>
      <c r="CF129" s="200"/>
      <c r="CG129" s="200"/>
      <c r="CH129" s="200"/>
      <c r="CI129" s="200"/>
      <c r="CJ129" s="200"/>
      <c r="CK129" s="200"/>
      <c r="CL129" s="200"/>
      <c r="CM129" s="200"/>
      <c r="CN129" s="200"/>
      <c r="CO129" s="200"/>
      <c r="CP129" s="200"/>
      <c r="CQ129" s="200"/>
      <c r="CR129" s="200"/>
      <c r="CS129" s="200"/>
      <c r="CT129" s="200"/>
      <c r="CU129" s="200"/>
      <c r="CV129" s="200"/>
      <c r="CW129" s="200"/>
      <c r="CX129" s="200"/>
      <c r="CY129" s="200"/>
      <c r="CZ129" s="200"/>
      <c r="DA129" s="200"/>
      <c r="DB129" s="200"/>
      <c r="DC129" s="200"/>
      <c r="DD129" s="200"/>
      <c r="DE129" s="200"/>
      <c r="DF129" s="200"/>
      <c r="DG129" s="200"/>
      <c r="DH129" s="200"/>
      <c r="DI129" s="200"/>
      <c r="DJ129" s="200"/>
      <c r="DK129" s="200"/>
      <c r="DL129" s="200"/>
      <c r="DM129" s="200"/>
      <c r="DN129" s="200"/>
      <c r="DO129" s="200"/>
      <c r="DP129" s="200"/>
      <c r="DQ129" s="200"/>
      <c r="DR129" s="200"/>
      <c r="DS129" s="200"/>
      <c r="DT129" s="200"/>
      <c r="DU129" s="200"/>
      <c r="DV129" s="200"/>
      <c r="DW129" s="200"/>
      <c r="DX129" s="200"/>
      <c r="DY129" s="200"/>
      <c r="DZ129" s="200"/>
      <c r="EA129" s="200"/>
      <c r="EB129" s="200"/>
      <c r="EC129" s="200"/>
      <c r="ED129" s="200"/>
      <c r="EE129" s="200"/>
      <c r="EF129" s="200"/>
      <c r="EG129" s="200"/>
      <c r="EH129" s="200"/>
      <c r="EI129" s="200"/>
      <c r="EJ129" s="200"/>
      <c r="EK129" s="200"/>
    </row>
    <row r="130" spans="1:141" s="61" customFormat="1" ht="30" customHeight="1" thickTop="1" thickBot="1" x14ac:dyDescent="0.3">
      <c r="A130" s="82" t="s">
        <v>123</v>
      </c>
      <c r="B130" s="86" t="str">
        <f>+IFERROR((IF(($C$53="Redes"),((SUMIF($A$47:$A$48,$A$47,$B$47:$B$48))*-24),IF(($C$53="Balones"),((SUMIF($A$47:$A$48,$A$48,$B$47:$B$48))*-24)," -"))),"0")</f>
        <v xml:space="preserve"> -</v>
      </c>
      <c r="C130" s="72"/>
      <c r="D130" s="72"/>
      <c r="E130" s="72"/>
      <c r="F130" s="72"/>
      <c r="G130" s="72"/>
      <c r="H130" s="191"/>
      <c r="I130" s="200"/>
      <c r="J130" s="200"/>
      <c r="K130" s="200"/>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200"/>
      <c r="AP130" s="200"/>
      <c r="AQ130" s="200"/>
      <c r="AR130" s="200"/>
      <c r="AS130" s="200"/>
      <c r="AT130" s="200"/>
      <c r="AU130" s="200"/>
      <c r="AV130" s="200"/>
      <c r="AW130" s="200"/>
      <c r="AX130" s="200"/>
      <c r="AY130" s="200"/>
      <c r="AZ130" s="200"/>
      <c r="BA130" s="200"/>
      <c r="BB130" s="200"/>
      <c r="BC130" s="200"/>
      <c r="BD130" s="200"/>
      <c r="BE130" s="200"/>
      <c r="BF130" s="200"/>
      <c r="BG130" s="200"/>
      <c r="BH130" s="200"/>
      <c r="BI130" s="200"/>
      <c r="BJ130" s="200"/>
      <c r="BK130" s="200"/>
      <c r="BL130" s="200"/>
      <c r="BM130" s="200"/>
      <c r="BN130" s="200"/>
      <c r="BO130" s="200"/>
      <c r="BP130" s="200"/>
      <c r="BQ130" s="200"/>
      <c r="BR130" s="200"/>
      <c r="BS130" s="200"/>
      <c r="BT130" s="200"/>
      <c r="BU130" s="200"/>
      <c r="BV130" s="200"/>
      <c r="BW130" s="200"/>
      <c r="BX130" s="200"/>
      <c r="BY130" s="200"/>
      <c r="BZ130" s="200"/>
      <c r="CA130" s="200"/>
      <c r="CB130" s="200"/>
      <c r="CC130" s="200"/>
      <c r="CD130" s="200"/>
      <c r="CE130" s="200"/>
      <c r="CF130" s="200"/>
      <c r="CG130" s="200"/>
      <c r="CH130" s="200"/>
      <c r="CI130" s="200"/>
      <c r="CJ130" s="200"/>
      <c r="CK130" s="200"/>
      <c r="CL130" s="200"/>
      <c r="CM130" s="200"/>
      <c r="CN130" s="200"/>
      <c r="CO130" s="200"/>
      <c r="CP130" s="200"/>
      <c r="CQ130" s="200"/>
      <c r="CR130" s="200"/>
      <c r="CS130" s="200"/>
      <c r="CT130" s="200"/>
      <c r="CU130" s="200"/>
      <c r="CV130" s="200"/>
      <c r="CW130" s="200"/>
      <c r="CX130" s="200"/>
      <c r="CY130" s="200"/>
      <c r="CZ130" s="200"/>
      <c r="DA130" s="200"/>
      <c r="DB130" s="200"/>
      <c r="DC130" s="200"/>
      <c r="DD130" s="200"/>
      <c r="DE130" s="200"/>
      <c r="DF130" s="200"/>
      <c r="DG130" s="200"/>
      <c r="DH130" s="200"/>
      <c r="DI130" s="200"/>
      <c r="DJ130" s="200"/>
      <c r="DK130" s="200"/>
      <c r="DL130" s="200"/>
      <c r="DM130" s="200"/>
      <c r="DN130" s="200"/>
      <c r="DO130" s="200"/>
      <c r="DP130" s="200"/>
      <c r="DQ130" s="200"/>
      <c r="DR130" s="200"/>
      <c r="DS130" s="200"/>
      <c r="DT130" s="200"/>
      <c r="DU130" s="200"/>
      <c r="DV130" s="200"/>
      <c r="DW130" s="200"/>
      <c r="DX130" s="200"/>
      <c r="DY130" s="200"/>
      <c r="DZ130" s="200"/>
      <c r="EA130" s="200"/>
      <c r="EB130" s="200"/>
      <c r="EC130" s="200"/>
      <c r="ED130" s="200"/>
      <c r="EE130" s="200"/>
      <c r="EF130" s="200"/>
      <c r="EG130" s="200"/>
      <c r="EH130" s="200"/>
      <c r="EI130" s="200"/>
      <c r="EJ130" s="200"/>
      <c r="EK130" s="200"/>
    </row>
    <row r="131" spans="1:141" s="61" customFormat="1" ht="30" customHeight="1" thickTop="1" thickBot="1" x14ac:dyDescent="0.3">
      <c r="A131" s="82" t="s">
        <v>70</v>
      </c>
      <c r="B131" s="96">
        <f>+$D$118</f>
        <v>0</v>
      </c>
      <c r="E131" s="72"/>
      <c r="F131" s="72"/>
      <c r="G131" s="72"/>
      <c r="H131" s="191"/>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0"/>
      <c r="AY131" s="200"/>
      <c r="AZ131" s="200"/>
      <c r="BA131" s="200"/>
      <c r="BB131" s="200"/>
      <c r="BC131" s="200"/>
      <c r="BD131" s="200"/>
      <c r="BE131" s="200"/>
      <c r="BF131" s="200"/>
      <c r="BG131" s="200"/>
      <c r="BH131" s="200"/>
      <c r="BI131" s="200"/>
      <c r="BJ131" s="200"/>
      <c r="BK131" s="200"/>
      <c r="BL131" s="200"/>
      <c r="BM131" s="200"/>
      <c r="BN131" s="200"/>
      <c r="BO131" s="200"/>
      <c r="BP131" s="200"/>
      <c r="BQ131" s="200"/>
      <c r="BR131" s="200"/>
      <c r="BS131" s="200"/>
      <c r="BT131" s="200"/>
      <c r="BU131" s="200"/>
      <c r="BV131" s="200"/>
      <c r="BW131" s="200"/>
      <c r="BX131" s="200"/>
      <c r="BY131" s="200"/>
      <c r="BZ131" s="200"/>
      <c r="CA131" s="200"/>
      <c r="CB131" s="200"/>
      <c r="CC131" s="200"/>
      <c r="CD131" s="200"/>
      <c r="CE131" s="200"/>
      <c r="CF131" s="200"/>
      <c r="CG131" s="200"/>
      <c r="CH131" s="200"/>
      <c r="CI131" s="200"/>
      <c r="CJ131" s="200"/>
      <c r="CK131" s="200"/>
      <c r="CL131" s="200"/>
      <c r="CM131" s="200"/>
      <c r="CN131" s="200"/>
      <c r="CO131" s="200"/>
      <c r="CP131" s="200"/>
      <c r="CQ131" s="200"/>
      <c r="CR131" s="200"/>
      <c r="CS131" s="200"/>
      <c r="CT131" s="200"/>
      <c r="CU131" s="200"/>
      <c r="CV131" s="200"/>
      <c r="CW131" s="200"/>
      <c r="CX131" s="200"/>
      <c r="CY131" s="200"/>
      <c r="CZ131" s="200"/>
      <c r="DA131" s="200"/>
      <c r="DB131" s="200"/>
      <c r="DC131" s="200"/>
      <c r="DD131" s="200"/>
      <c r="DE131" s="200"/>
      <c r="DF131" s="200"/>
      <c r="DG131" s="200"/>
      <c r="DH131" s="200"/>
      <c r="DI131" s="200"/>
      <c r="DJ131" s="200"/>
      <c r="DK131" s="200"/>
      <c r="DL131" s="200"/>
      <c r="DM131" s="200"/>
      <c r="DN131" s="200"/>
      <c r="DO131" s="200"/>
      <c r="DP131" s="200"/>
      <c r="DQ131" s="200"/>
      <c r="DR131" s="200"/>
      <c r="DS131" s="200"/>
      <c r="DT131" s="200"/>
      <c r="DU131" s="200"/>
      <c r="DV131" s="200"/>
      <c r="DW131" s="200"/>
      <c r="DX131" s="200"/>
      <c r="DY131" s="200"/>
      <c r="DZ131" s="200"/>
      <c r="EA131" s="200"/>
      <c r="EB131" s="200"/>
      <c r="EC131" s="200"/>
      <c r="ED131" s="200"/>
      <c r="EE131" s="200"/>
      <c r="EF131" s="200"/>
      <c r="EG131" s="200"/>
      <c r="EH131" s="200"/>
      <c r="EI131" s="200"/>
      <c r="EJ131" s="200"/>
      <c r="EK131" s="200"/>
    </row>
    <row r="132" spans="1:141" ht="30" customHeight="1" thickTop="1" thickBot="1" x14ac:dyDescent="0.3">
      <c r="A132" s="82" t="s">
        <v>69</v>
      </c>
      <c r="B132" s="86">
        <f>+$D$126</f>
        <v>0</v>
      </c>
      <c r="C132" s="61"/>
      <c r="D132" s="61"/>
      <c r="E132" s="72"/>
      <c r="F132" s="72"/>
      <c r="G132" s="72"/>
      <c r="H132" s="191"/>
      <c r="I132" s="215"/>
    </row>
    <row r="133" spans="1:141" ht="30" customHeight="1" thickTop="1" thickBot="1" x14ac:dyDescent="0.3">
      <c r="A133" s="82" t="s">
        <v>115</v>
      </c>
      <c r="B133" s="86" t="str">
        <f>+'5. Resultado'!$D$15</f>
        <v xml:space="preserve"> -</v>
      </c>
      <c r="C133" s="61"/>
      <c r="D133" s="61"/>
      <c r="E133" s="72"/>
      <c r="F133" s="72"/>
      <c r="G133" s="72"/>
      <c r="H133" s="191"/>
      <c r="I133" s="215"/>
    </row>
    <row r="134" spans="1:141" s="61" customFormat="1" ht="30" customHeight="1" thickTop="1" thickBot="1" x14ac:dyDescent="0.3">
      <c r="A134" s="82" t="s">
        <v>134</v>
      </c>
      <c r="B134" s="245" t="str">
        <f>IFERROR((B133-E141)," -")</f>
        <v xml:space="preserve"> -</v>
      </c>
      <c r="E134" s="72"/>
      <c r="F134" s="72"/>
      <c r="G134" s="72"/>
      <c r="H134" s="191"/>
      <c r="I134" s="215"/>
      <c r="J134" s="200"/>
      <c r="K134" s="200"/>
      <c r="L134" s="200"/>
      <c r="M134" s="200"/>
      <c r="N134" s="200"/>
      <c r="O134" s="200"/>
      <c r="P134" s="200"/>
      <c r="Q134" s="200"/>
      <c r="R134" s="200"/>
      <c r="S134" s="200"/>
      <c r="T134" s="200"/>
      <c r="U134" s="200"/>
      <c r="V134" s="200"/>
      <c r="W134" s="200"/>
      <c r="X134" s="200"/>
      <c r="Y134" s="200"/>
      <c r="Z134" s="200"/>
      <c r="AA134" s="200"/>
      <c r="AB134" s="200"/>
      <c r="AC134" s="200"/>
      <c r="AD134" s="200"/>
      <c r="AE134" s="200"/>
      <c r="AF134" s="200"/>
      <c r="AG134" s="200"/>
      <c r="AH134" s="200"/>
      <c r="AI134" s="200"/>
      <c r="AJ134" s="200"/>
      <c r="AK134" s="200"/>
      <c r="AL134" s="200"/>
      <c r="AM134" s="200"/>
      <c r="AN134" s="200"/>
      <c r="AO134" s="200"/>
      <c r="AP134" s="200"/>
      <c r="AQ134" s="200"/>
      <c r="AR134" s="200"/>
      <c r="AS134" s="200"/>
      <c r="AT134" s="200"/>
      <c r="AU134" s="200"/>
      <c r="AV134" s="200"/>
      <c r="AW134" s="200"/>
      <c r="AX134" s="200"/>
      <c r="AY134" s="200"/>
      <c r="AZ134" s="200"/>
      <c r="BA134" s="200"/>
      <c r="BB134" s="200"/>
      <c r="BC134" s="200"/>
      <c r="BD134" s="200"/>
      <c r="BE134" s="200"/>
      <c r="BF134" s="200"/>
      <c r="BG134" s="200"/>
      <c r="BH134" s="200"/>
      <c r="BI134" s="200"/>
      <c r="BJ134" s="200"/>
      <c r="BK134" s="200"/>
      <c r="BL134" s="200"/>
      <c r="BM134" s="200"/>
      <c r="BN134" s="200"/>
      <c r="BO134" s="200"/>
      <c r="BP134" s="200"/>
      <c r="BQ134" s="200"/>
      <c r="BR134" s="200"/>
      <c r="BS134" s="200"/>
      <c r="BT134" s="200"/>
      <c r="BU134" s="200"/>
      <c r="BV134" s="200"/>
      <c r="BW134" s="200"/>
      <c r="BX134" s="200"/>
      <c r="BY134" s="200"/>
      <c r="BZ134" s="200"/>
      <c r="CA134" s="200"/>
      <c r="CB134" s="200"/>
      <c r="CC134" s="200"/>
      <c r="CD134" s="200"/>
      <c r="CE134" s="200"/>
      <c r="CF134" s="200"/>
      <c r="CG134" s="200"/>
      <c r="CH134" s="200"/>
      <c r="CI134" s="200"/>
      <c r="CJ134" s="200"/>
      <c r="CK134" s="200"/>
      <c r="CL134" s="200"/>
      <c r="CM134" s="200"/>
      <c r="CN134" s="200"/>
      <c r="CO134" s="200"/>
      <c r="CP134" s="200"/>
      <c r="CQ134" s="200"/>
      <c r="CR134" s="200"/>
      <c r="CS134" s="200"/>
      <c r="CT134" s="200"/>
      <c r="CU134" s="200"/>
      <c r="CV134" s="200"/>
      <c r="CW134" s="200"/>
      <c r="CX134" s="200"/>
      <c r="CY134" s="200"/>
      <c r="CZ134" s="200"/>
      <c r="DA134" s="200"/>
      <c r="DB134" s="200"/>
      <c r="DC134" s="200"/>
      <c r="DD134" s="200"/>
      <c r="DE134" s="200"/>
      <c r="DF134" s="200"/>
      <c r="DG134" s="200"/>
      <c r="DH134" s="200"/>
      <c r="DI134" s="200"/>
      <c r="DJ134" s="200"/>
      <c r="DK134" s="200"/>
      <c r="DL134" s="200"/>
      <c r="DM134" s="200"/>
      <c r="DN134" s="200"/>
      <c r="DO134" s="200"/>
      <c r="DP134" s="200"/>
      <c r="DQ134" s="200"/>
      <c r="DR134" s="200"/>
      <c r="DS134" s="200"/>
      <c r="DT134" s="200"/>
      <c r="DU134" s="200"/>
      <c r="DV134" s="200"/>
      <c r="DW134" s="200"/>
      <c r="DX134" s="200"/>
      <c r="DY134" s="200"/>
      <c r="DZ134" s="200"/>
      <c r="EA134" s="200"/>
      <c r="EB134" s="200"/>
      <c r="EC134" s="200"/>
      <c r="ED134" s="200"/>
      <c r="EE134" s="200"/>
      <c r="EF134" s="200"/>
      <c r="EG134" s="200"/>
      <c r="EH134" s="200"/>
      <c r="EI134" s="200"/>
      <c r="EJ134" s="200"/>
      <c r="EK134" s="200"/>
    </row>
    <row r="135" spans="1:141" s="61" customFormat="1" ht="5.0999999999999996" customHeight="1" thickTop="1" thickBot="1" x14ac:dyDescent="0.3">
      <c r="A135" s="65"/>
      <c r="B135" s="79"/>
      <c r="E135" s="72"/>
      <c r="F135" s="72"/>
      <c r="G135" s="72"/>
      <c r="H135" s="191"/>
      <c r="I135" s="215"/>
      <c r="J135" s="200"/>
      <c r="K135" s="200"/>
      <c r="L135" s="200"/>
      <c r="M135" s="200"/>
      <c r="N135" s="200"/>
      <c r="O135" s="200"/>
      <c r="P135" s="200"/>
      <c r="Q135" s="200"/>
      <c r="R135" s="200"/>
      <c r="S135" s="200"/>
      <c r="T135" s="200"/>
      <c r="U135" s="200"/>
      <c r="V135" s="200"/>
      <c r="W135" s="200"/>
      <c r="X135" s="200"/>
      <c r="Y135" s="200"/>
      <c r="Z135" s="200"/>
      <c r="AA135" s="200"/>
      <c r="AB135" s="200"/>
      <c r="AC135" s="200"/>
      <c r="AD135" s="200"/>
      <c r="AE135" s="200"/>
      <c r="AF135" s="200"/>
      <c r="AG135" s="200"/>
      <c r="AH135" s="200"/>
      <c r="AI135" s="200"/>
      <c r="AJ135" s="200"/>
      <c r="AK135" s="200"/>
      <c r="AL135" s="200"/>
      <c r="AM135" s="200"/>
      <c r="AN135" s="200"/>
      <c r="AO135" s="200"/>
      <c r="AP135" s="200"/>
      <c r="AQ135" s="200"/>
      <c r="AR135" s="200"/>
      <c r="AS135" s="200"/>
      <c r="AT135" s="200"/>
      <c r="AU135" s="200"/>
      <c r="AV135" s="200"/>
      <c r="AW135" s="200"/>
      <c r="AX135" s="200"/>
      <c r="AY135" s="200"/>
      <c r="AZ135" s="200"/>
      <c r="BA135" s="200"/>
      <c r="BB135" s="200"/>
      <c r="BC135" s="200"/>
      <c r="BD135" s="200"/>
      <c r="BE135" s="200"/>
      <c r="BF135" s="200"/>
      <c r="BG135" s="200"/>
      <c r="BH135" s="200"/>
      <c r="BI135" s="200"/>
      <c r="BJ135" s="200"/>
      <c r="BK135" s="200"/>
      <c r="BL135" s="200"/>
      <c r="BM135" s="200"/>
      <c r="BN135" s="200"/>
      <c r="BO135" s="200"/>
      <c r="BP135" s="200"/>
      <c r="BQ135" s="200"/>
      <c r="BR135" s="200"/>
      <c r="BS135" s="200"/>
      <c r="BT135" s="200"/>
      <c r="BU135" s="200"/>
      <c r="BV135" s="200"/>
      <c r="BW135" s="200"/>
      <c r="BX135" s="200"/>
      <c r="BY135" s="200"/>
      <c r="BZ135" s="200"/>
      <c r="CA135" s="200"/>
      <c r="CB135" s="200"/>
      <c r="CC135" s="200"/>
      <c r="CD135" s="200"/>
      <c r="CE135" s="200"/>
      <c r="CF135" s="200"/>
      <c r="CG135" s="200"/>
      <c r="CH135" s="200"/>
      <c r="CI135" s="200"/>
      <c r="CJ135" s="200"/>
      <c r="CK135" s="200"/>
      <c r="CL135" s="200"/>
      <c r="CM135" s="200"/>
      <c r="CN135" s="200"/>
      <c r="CO135" s="200"/>
      <c r="CP135" s="200"/>
      <c r="CQ135" s="200"/>
      <c r="CR135" s="200"/>
      <c r="CS135" s="200"/>
      <c r="CT135" s="200"/>
      <c r="CU135" s="200"/>
      <c r="CV135" s="200"/>
      <c r="CW135" s="200"/>
      <c r="CX135" s="200"/>
      <c r="CY135" s="200"/>
      <c r="CZ135" s="200"/>
      <c r="DA135" s="200"/>
      <c r="DB135" s="200"/>
      <c r="DC135" s="200"/>
      <c r="DD135" s="200"/>
      <c r="DE135" s="200"/>
      <c r="DF135" s="200"/>
      <c r="DG135" s="200"/>
      <c r="DH135" s="200"/>
      <c r="DI135" s="200"/>
      <c r="DJ135" s="200"/>
      <c r="DK135" s="200"/>
      <c r="DL135" s="200"/>
      <c r="DM135" s="200"/>
      <c r="DN135" s="200"/>
      <c r="DO135" s="200"/>
      <c r="DP135" s="200"/>
      <c r="DQ135" s="200"/>
      <c r="DR135" s="200"/>
      <c r="DS135" s="200"/>
      <c r="DT135" s="200"/>
      <c r="DU135" s="200"/>
      <c r="DV135" s="200"/>
      <c r="DW135" s="200"/>
      <c r="DX135" s="200"/>
      <c r="DY135" s="200"/>
      <c r="DZ135" s="200"/>
      <c r="EA135" s="200"/>
      <c r="EB135" s="200"/>
      <c r="EC135" s="200"/>
      <c r="ED135" s="200"/>
      <c r="EE135" s="200"/>
      <c r="EF135" s="200"/>
      <c r="EG135" s="200"/>
      <c r="EH135" s="200"/>
      <c r="EI135" s="200"/>
      <c r="EJ135" s="200"/>
      <c r="EK135" s="200"/>
    </row>
    <row r="136" spans="1:141" s="61" customFormat="1" ht="5.0999999999999996" customHeight="1" thickTop="1" thickBot="1" x14ac:dyDescent="0.3">
      <c r="A136" s="65"/>
      <c r="B136" s="79"/>
      <c r="E136" s="72"/>
      <c r="F136" s="72"/>
      <c r="G136" s="72"/>
      <c r="H136" s="191"/>
      <c r="I136" s="215"/>
      <c r="J136" s="200"/>
      <c r="K136" s="200"/>
      <c r="L136" s="200"/>
      <c r="M136" s="200"/>
      <c r="N136" s="200"/>
      <c r="O136" s="200"/>
      <c r="P136" s="200"/>
      <c r="Q136" s="200"/>
      <c r="R136" s="200"/>
      <c r="S136" s="200"/>
      <c r="T136" s="200"/>
      <c r="U136" s="200"/>
      <c r="V136" s="200"/>
      <c r="W136" s="200"/>
      <c r="X136" s="200"/>
      <c r="Y136" s="200"/>
      <c r="Z136" s="200"/>
      <c r="AA136" s="200"/>
      <c r="AB136" s="200"/>
      <c r="AC136" s="200"/>
      <c r="AD136" s="200"/>
      <c r="AE136" s="200"/>
      <c r="AF136" s="200"/>
      <c r="AG136" s="200"/>
      <c r="AH136" s="200"/>
      <c r="AI136" s="200"/>
      <c r="AJ136" s="200"/>
      <c r="AK136" s="200"/>
      <c r="AL136" s="200"/>
      <c r="AM136" s="200"/>
      <c r="AN136" s="200"/>
      <c r="AO136" s="200"/>
      <c r="AP136" s="200"/>
      <c r="AQ136" s="200"/>
      <c r="AR136" s="200"/>
      <c r="AS136" s="200"/>
      <c r="AT136" s="200"/>
      <c r="AU136" s="200"/>
      <c r="AV136" s="200"/>
      <c r="AW136" s="200"/>
      <c r="AX136" s="200"/>
      <c r="AY136" s="200"/>
      <c r="AZ136" s="200"/>
      <c r="BA136" s="200"/>
      <c r="BB136" s="200"/>
      <c r="BC136" s="200"/>
      <c r="BD136" s="200"/>
      <c r="BE136" s="200"/>
      <c r="BF136" s="200"/>
      <c r="BG136" s="200"/>
      <c r="BH136" s="200"/>
      <c r="BI136" s="200"/>
      <c r="BJ136" s="200"/>
      <c r="BK136" s="200"/>
      <c r="BL136" s="200"/>
      <c r="BM136" s="200"/>
      <c r="BN136" s="200"/>
      <c r="BO136" s="200"/>
      <c r="BP136" s="200"/>
      <c r="BQ136" s="200"/>
      <c r="BR136" s="200"/>
      <c r="BS136" s="200"/>
      <c r="BT136" s="200"/>
      <c r="BU136" s="200"/>
      <c r="BV136" s="200"/>
      <c r="BW136" s="200"/>
      <c r="BX136" s="200"/>
      <c r="BY136" s="200"/>
      <c r="BZ136" s="200"/>
      <c r="CA136" s="200"/>
      <c r="CB136" s="200"/>
      <c r="CC136" s="200"/>
      <c r="CD136" s="200"/>
      <c r="CE136" s="200"/>
      <c r="CF136" s="200"/>
      <c r="CG136" s="200"/>
      <c r="CH136" s="200"/>
      <c r="CI136" s="200"/>
      <c r="CJ136" s="200"/>
      <c r="CK136" s="200"/>
      <c r="CL136" s="200"/>
      <c r="CM136" s="200"/>
      <c r="CN136" s="200"/>
      <c r="CO136" s="200"/>
      <c r="CP136" s="200"/>
      <c r="CQ136" s="200"/>
      <c r="CR136" s="200"/>
      <c r="CS136" s="200"/>
      <c r="CT136" s="200"/>
      <c r="CU136" s="200"/>
      <c r="CV136" s="200"/>
      <c r="CW136" s="200"/>
      <c r="CX136" s="200"/>
      <c r="CY136" s="200"/>
      <c r="CZ136" s="200"/>
      <c r="DA136" s="200"/>
      <c r="DB136" s="200"/>
      <c r="DC136" s="200"/>
      <c r="DD136" s="200"/>
      <c r="DE136" s="200"/>
      <c r="DF136" s="200"/>
      <c r="DG136" s="200"/>
      <c r="DH136" s="200"/>
      <c r="DI136" s="200"/>
      <c r="DJ136" s="200"/>
      <c r="DK136" s="200"/>
      <c r="DL136" s="200"/>
      <c r="DM136" s="200"/>
      <c r="DN136" s="200"/>
      <c r="DO136" s="200"/>
      <c r="DP136" s="200"/>
      <c r="DQ136" s="200"/>
      <c r="DR136" s="200"/>
      <c r="DS136" s="200"/>
      <c r="DT136" s="200"/>
      <c r="DU136" s="200"/>
      <c r="DV136" s="200"/>
      <c r="DW136" s="200"/>
      <c r="DX136" s="200"/>
      <c r="DY136" s="200"/>
      <c r="DZ136" s="200"/>
      <c r="EA136" s="200"/>
      <c r="EB136" s="200"/>
      <c r="EC136" s="200"/>
      <c r="ED136" s="200"/>
      <c r="EE136" s="200"/>
      <c r="EF136" s="200"/>
      <c r="EG136" s="200"/>
      <c r="EH136" s="200"/>
      <c r="EI136" s="200"/>
      <c r="EJ136" s="200"/>
      <c r="EK136" s="200"/>
    </row>
    <row r="137" spans="1:141" s="61" customFormat="1" ht="30" customHeight="1" thickTop="1" thickBot="1" x14ac:dyDescent="0.3">
      <c r="A137" s="288" t="s">
        <v>117</v>
      </c>
      <c r="B137" s="288"/>
      <c r="D137" s="288" t="s">
        <v>106</v>
      </c>
      <c r="E137" s="288"/>
      <c r="F137" s="72"/>
      <c r="G137" s="72"/>
      <c r="H137" s="191"/>
      <c r="I137" s="215"/>
      <c r="J137" s="200"/>
      <c r="K137" s="200"/>
      <c r="L137" s="200"/>
      <c r="M137" s="200"/>
      <c r="N137" s="200"/>
      <c r="O137" s="200"/>
      <c r="P137" s="200"/>
      <c r="Q137" s="200"/>
      <c r="R137" s="200"/>
      <c r="S137" s="200"/>
      <c r="T137" s="200"/>
      <c r="U137" s="200"/>
      <c r="V137" s="200"/>
      <c r="W137" s="200"/>
      <c r="X137" s="200"/>
      <c r="Y137" s="200"/>
      <c r="Z137" s="200"/>
      <c r="AA137" s="200"/>
      <c r="AB137" s="200"/>
      <c r="AC137" s="200"/>
      <c r="AD137" s="200"/>
      <c r="AE137" s="200"/>
      <c r="AF137" s="200"/>
      <c r="AG137" s="200"/>
      <c r="AH137" s="200"/>
      <c r="AI137" s="200"/>
      <c r="AJ137" s="200"/>
      <c r="AK137" s="200"/>
      <c r="AL137" s="200"/>
      <c r="AM137" s="200"/>
      <c r="AN137" s="200"/>
      <c r="AO137" s="200"/>
      <c r="AP137" s="200"/>
      <c r="AQ137" s="200"/>
      <c r="AR137" s="200"/>
      <c r="AS137" s="200"/>
      <c r="AT137" s="200"/>
      <c r="AU137" s="200"/>
      <c r="AV137" s="200"/>
      <c r="AW137" s="200"/>
      <c r="AX137" s="200"/>
      <c r="AY137" s="200"/>
      <c r="AZ137" s="200"/>
      <c r="BA137" s="200"/>
      <c r="BB137" s="200"/>
      <c r="BC137" s="200"/>
      <c r="BD137" s="200"/>
      <c r="BE137" s="200"/>
      <c r="BF137" s="200"/>
      <c r="BG137" s="200"/>
      <c r="BH137" s="200"/>
      <c r="BI137" s="200"/>
      <c r="BJ137" s="200"/>
      <c r="BK137" s="200"/>
      <c r="BL137" s="200"/>
      <c r="BM137" s="200"/>
      <c r="BN137" s="200"/>
      <c r="BO137" s="200"/>
      <c r="BP137" s="200"/>
      <c r="BQ137" s="200"/>
      <c r="BR137" s="200"/>
      <c r="BS137" s="200"/>
      <c r="BT137" s="200"/>
      <c r="BU137" s="200"/>
      <c r="BV137" s="200"/>
      <c r="BW137" s="200"/>
      <c r="BX137" s="200"/>
      <c r="BY137" s="200"/>
      <c r="BZ137" s="200"/>
      <c r="CA137" s="200"/>
      <c r="CB137" s="200"/>
      <c r="CC137" s="200"/>
      <c r="CD137" s="200"/>
      <c r="CE137" s="200"/>
      <c r="CF137" s="200"/>
      <c r="CG137" s="200"/>
      <c r="CH137" s="200"/>
      <c r="CI137" s="200"/>
      <c r="CJ137" s="200"/>
      <c r="CK137" s="200"/>
      <c r="CL137" s="200"/>
      <c r="CM137" s="200"/>
      <c r="CN137" s="200"/>
      <c r="CO137" s="200"/>
      <c r="CP137" s="200"/>
      <c r="CQ137" s="200"/>
      <c r="CR137" s="200"/>
      <c r="CS137" s="200"/>
      <c r="CT137" s="200"/>
      <c r="CU137" s="200"/>
      <c r="CV137" s="200"/>
      <c r="CW137" s="200"/>
      <c r="CX137" s="200"/>
      <c r="CY137" s="200"/>
      <c r="CZ137" s="200"/>
      <c r="DA137" s="200"/>
      <c r="DB137" s="200"/>
      <c r="DC137" s="200"/>
      <c r="DD137" s="200"/>
      <c r="DE137" s="200"/>
      <c r="DF137" s="200"/>
      <c r="DG137" s="200"/>
      <c r="DH137" s="200"/>
      <c r="DI137" s="200"/>
      <c r="DJ137" s="200"/>
      <c r="DK137" s="200"/>
      <c r="DL137" s="200"/>
      <c r="DM137" s="200"/>
      <c r="DN137" s="200"/>
      <c r="DO137" s="200"/>
      <c r="DP137" s="200"/>
      <c r="DQ137" s="200"/>
      <c r="DR137" s="200"/>
      <c r="DS137" s="200"/>
      <c r="DT137" s="200"/>
      <c r="DU137" s="200"/>
      <c r="DV137" s="200"/>
      <c r="DW137" s="200"/>
      <c r="DX137" s="200"/>
      <c r="DY137" s="200"/>
      <c r="DZ137" s="200"/>
      <c r="EA137" s="200"/>
      <c r="EB137" s="200"/>
      <c r="EC137" s="200"/>
      <c r="ED137" s="200"/>
      <c r="EE137" s="200"/>
      <c r="EF137" s="200"/>
      <c r="EG137" s="200"/>
      <c r="EH137" s="200"/>
      <c r="EI137" s="200"/>
      <c r="EJ137" s="200"/>
      <c r="EK137" s="200"/>
    </row>
    <row r="138" spans="1:141" ht="30" customHeight="1" thickTop="1" thickBot="1" x14ac:dyDescent="0.3">
      <c r="A138" s="85" t="s">
        <v>127</v>
      </c>
      <c r="B138" s="86">
        <f>+SUMIF($A$72:$A$74,"Planta Generadora de Oxigeno Medicinal (AE)",$F$72:$F$74)</f>
        <v>0</v>
      </c>
      <c r="C138" s="62"/>
      <c r="D138" s="94" t="s">
        <v>31</v>
      </c>
      <c r="E138" s="94" t="s">
        <v>105</v>
      </c>
      <c r="F138" s="72"/>
      <c r="G138" s="72"/>
      <c r="H138" s="191"/>
      <c r="I138" s="215"/>
    </row>
    <row r="139" spans="1:141" ht="30" customHeight="1" thickTop="1" thickBot="1" x14ac:dyDescent="0.3">
      <c r="A139" s="82" t="s">
        <v>247</v>
      </c>
      <c r="B139" s="241"/>
      <c r="C139" s="62"/>
      <c r="D139" s="87">
        <v>0</v>
      </c>
      <c r="E139" s="88">
        <f>IFERROR(('4. Análisis costo beneficio'!$B$138)," -")</f>
        <v>0</v>
      </c>
      <c r="F139" s="72"/>
      <c r="G139" s="72"/>
      <c r="H139" s="191"/>
      <c r="I139" s="215"/>
    </row>
    <row r="140" spans="1:141" ht="30" customHeight="1" thickTop="1" thickBot="1" x14ac:dyDescent="0.3">
      <c r="A140" s="82" t="s">
        <v>104</v>
      </c>
      <c r="B140" s="86" t="str">
        <f>+IFERROR((B138/B139)," -")</f>
        <v xml:space="preserve"> -</v>
      </c>
      <c r="C140" s="62"/>
      <c r="D140" s="87">
        <v>1</v>
      </c>
      <c r="E140" s="88" t="str">
        <f>IFERROR((E139-'4. Análisis costo beneficio'!$B$140)," -")</f>
        <v xml:space="preserve"> -</v>
      </c>
      <c r="F140" s="72"/>
      <c r="G140" s="72"/>
      <c r="H140" s="191"/>
      <c r="I140" s="215"/>
    </row>
    <row r="141" spans="1:141" ht="30" customHeight="1" thickTop="1" thickBot="1" x14ac:dyDescent="0.3">
      <c r="A141" s="82" t="s">
        <v>118</v>
      </c>
      <c r="B141" s="86" t="str">
        <f>IFERROR(E141," -")</f>
        <v xml:space="preserve"> -</v>
      </c>
      <c r="C141" s="62"/>
      <c r="D141" s="87">
        <f>+D140+1</f>
        <v>2</v>
      </c>
      <c r="E141" s="88" t="str">
        <f>IFERROR((E140-'4. Análisis costo beneficio'!$B$140)," -")</f>
        <v xml:space="preserve"> -</v>
      </c>
      <c r="F141" s="72"/>
      <c r="G141" s="72"/>
      <c r="H141" s="191"/>
      <c r="I141" s="215"/>
    </row>
    <row r="142" spans="1:141" ht="30" customHeight="1" thickTop="1" thickBot="1" x14ac:dyDescent="0.3">
      <c r="A142" s="322" t="s">
        <v>248</v>
      </c>
      <c r="B142" s="323"/>
      <c r="C142" s="61"/>
      <c r="D142" s="87">
        <f>+D141+1</f>
        <v>3</v>
      </c>
      <c r="E142" s="88" t="str">
        <f>IFERROR((E141-'4. Análisis costo beneficio'!$B$140)," -")</f>
        <v xml:space="preserve"> -</v>
      </c>
      <c r="F142" s="72"/>
      <c r="G142" s="72"/>
      <c r="H142" s="191"/>
      <c r="I142" s="215"/>
    </row>
    <row r="143" spans="1:141" ht="30" customHeight="1" thickTop="1" thickBot="1" x14ac:dyDescent="0.3">
      <c r="A143" s="324"/>
      <c r="B143" s="325"/>
      <c r="C143" s="61"/>
      <c r="D143" s="87">
        <f>+D142+1</f>
        <v>4</v>
      </c>
      <c r="E143" s="88" t="str">
        <f>IFERROR((E142-'4. Análisis costo beneficio'!$B$140)," -")</f>
        <v xml:space="preserve"> -</v>
      </c>
      <c r="F143" s="72"/>
      <c r="G143" s="72"/>
      <c r="H143" s="191"/>
      <c r="I143" s="215"/>
    </row>
    <row r="144" spans="1:141" ht="30" customHeight="1" thickTop="1" thickBot="1" x14ac:dyDescent="0.3">
      <c r="A144" s="66"/>
      <c r="B144" s="80"/>
      <c r="C144" s="61"/>
      <c r="D144" s="87">
        <f>+D143+1</f>
        <v>5</v>
      </c>
      <c r="E144" s="88" t="str">
        <f>IFERROR((E143-'4. Análisis costo beneficio'!$B$140)," -")</f>
        <v xml:space="preserve"> -</v>
      </c>
      <c r="F144" s="72"/>
      <c r="G144" s="72"/>
      <c r="H144" s="191"/>
      <c r="I144" s="215"/>
    </row>
    <row r="145" spans="1:141" ht="5.0999999999999996" customHeight="1" thickTop="1" thickBot="1" x14ac:dyDescent="0.3">
      <c r="A145" s="66"/>
      <c r="B145" s="80"/>
      <c r="C145" s="61"/>
      <c r="D145" s="256"/>
      <c r="E145" s="257"/>
      <c r="F145" s="72"/>
      <c r="G145" s="72"/>
      <c r="H145" s="191"/>
      <c r="I145" s="215"/>
    </row>
    <row r="146" spans="1:141" ht="30" customHeight="1" thickTop="1" thickBot="1" x14ac:dyDescent="0.3">
      <c r="A146" s="255" t="s">
        <v>175</v>
      </c>
      <c r="B146" s="255"/>
      <c r="C146" s="255"/>
      <c r="D146" s="253"/>
      <c r="E146" s="253"/>
      <c r="F146" s="255"/>
      <c r="G146" s="255"/>
      <c r="H146" s="255"/>
      <c r="I146" s="200"/>
    </row>
    <row r="147" spans="1:141" ht="12.75" customHeight="1" thickTop="1" thickBot="1" x14ac:dyDescent="0.3">
      <c r="A147" s="73"/>
      <c r="B147" s="73"/>
      <c r="C147" s="73"/>
      <c r="D147" s="253"/>
      <c r="E147" s="253"/>
      <c r="F147" s="73"/>
      <c r="G147" s="73"/>
      <c r="H147" s="195"/>
      <c r="I147" s="200"/>
    </row>
    <row r="148" spans="1:141" ht="9.9499999999999993" customHeight="1" thickTop="1" thickBot="1" x14ac:dyDescent="0.3">
      <c r="A148" s="73"/>
      <c r="B148" s="73"/>
      <c r="C148" s="73"/>
      <c r="D148" s="253"/>
      <c r="E148" s="253"/>
      <c r="F148" s="73"/>
      <c r="G148" s="73"/>
      <c r="H148" s="195"/>
      <c r="I148" s="207"/>
    </row>
    <row r="149" spans="1:141" ht="30" customHeight="1" thickTop="1" thickBot="1" x14ac:dyDescent="0.3">
      <c r="A149" s="289" t="str">
        <f>+CONCATENATE("Costo de compra oxígeno medicinal x 24 meses (m3) - ",A3)</f>
        <v>Costo de compra oxígeno medicinal x 24 meses (m3) - Hospital (Nombre de Hospital)</v>
      </c>
      <c r="B149" s="289"/>
      <c r="C149" s="289"/>
      <c r="D149" s="253"/>
      <c r="E149" s="253"/>
      <c r="F149" s="62"/>
      <c r="G149" s="62"/>
      <c r="H149" s="194"/>
      <c r="I149" s="217"/>
    </row>
    <row r="150" spans="1:141" ht="30" customHeight="1" thickTop="1" thickBot="1" x14ac:dyDescent="0.3">
      <c r="A150" s="82" t="s">
        <v>39</v>
      </c>
      <c r="B150" s="87" t="s">
        <v>42</v>
      </c>
      <c r="C150" s="242"/>
      <c r="D150" s="253"/>
      <c r="E150" s="253"/>
      <c r="F150" s="61"/>
      <c r="G150" s="61"/>
      <c r="H150" s="189"/>
      <c r="I150" s="200"/>
      <c r="J150" s="264"/>
    </row>
    <row r="151" spans="1:141" ht="30" customHeight="1" thickTop="1" thickBot="1" x14ac:dyDescent="0.3">
      <c r="A151" s="82" t="s">
        <v>245</v>
      </c>
      <c r="B151" s="87" t="s">
        <v>43</v>
      </c>
      <c r="C151" s="83" t="str">
        <f>IFERROR((IF(($C$53="Redes"),((SUMIF($A$47:$A$48,$A$47,$B$47:$B$48))*-24),IF(($C$53="Balones"),((SUMIF($A$47:$A$48,$A$48,$B$47:$B$48))*-24)," -"))),"0")</f>
        <v xml:space="preserve"> -</v>
      </c>
      <c r="D151" s="253"/>
      <c r="H151" s="194"/>
      <c r="I151" s="217"/>
      <c r="J151" s="264"/>
    </row>
    <row r="152" spans="1:141" ht="53.25" customHeight="1" thickTop="1" thickBot="1" x14ac:dyDescent="0.3">
      <c r="A152" s="82" t="s">
        <v>41</v>
      </c>
      <c r="B152" s="87" t="s">
        <v>45</v>
      </c>
      <c r="C152" s="83" t="str">
        <f>IFERROR((C151*C150)," -")</f>
        <v xml:space="preserve"> -</v>
      </c>
      <c r="D152" s="61"/>
      <c r="E152" s="72"/>
      <c r="F152" s="72"/>
      <c r="G152" s="72"/>
      <c r="H152" s="191"/>
      <c r="I152" s="215"/>
    </row>
    <row r="153" spans="1:141" ht="16.5" customHeight="1" thickTop="1" thickBot="1" x14ac:dyDescent="0.3">
      <c r="A153" s="61" t="s">
        <v>246</v>
      </c>
      <c r="B153" s="61"/>
      <c r="C153" s="61"/>
      <c r="D153" s="61"/>
      <c r="E153" s="72"/>
      <c r="F153" s="72"/>
      <c r="G153" s="72"/>
      <c r="H153" s="191"/>
      <c r="I153" s="215"/>
    </row>
    <row r="154" spans="1:141" ht="16.5" customHeight="1" thickTop="1" thickBot="1" x14ac:dyDescent="0.3">
      <c r="A154" s="61"/>
      <c r="B154" s="61"/>
      <c r="C154" s="61"/>
      <c r="D154" s="61"/>
      <c r="E154" s="243"/>
      <c r="F154" s="243"/>
      <c r="G154" s="243"/>
      <c r="H154" s="244"/>
      <c r="I154" s="215"/>
    </row>
    <row r="155" spans="1:141" ht="17.25" customHeight="1" thickTop="1" thickBot="1" x14ac:dyDescent="0.3">
      <c r="A155" s="291" t="str">
        <f>+CONCATENATE(" - El costo de comprar (CC) ",C151," m3 de oxígeno medicinal es de ",C152," soles.")</f>
        <v xml:space="preserve"> - El costo de comprar (CC)  - m3 de oxígeno medicinal es de  - soles.</v>
      </c>
      <c r="B155" s="291"/>
      <c r="C155" s="291"/>
      <c r="D155" s="291"/>
      <c r="E155" s="291"/>
      <c r="F155" s="291"/>
      <c r="G155" s="291"/>
      <c r="H155" s="291"/>
      <c r="I155" s="291"/>
    </row>
    <row r="156" spans="1:141" s="61" customFormat="1" ht="5.0999999999999996" customHeight="1" thickTop="1" thickBot="1" x14ac:dyDescent="0.3">
      <c r="A156" s="62"/>
      <c r="B156" s="62"/>
      <c r="C156" s="62"/>
      <c r="D156" s="62"/>
      <c r="E156" s="62"/>
      <c r="F156" s="62"/>
      <c r="G156" s="62"/>
      <c r="H156" s="194"/>
      <c r="I156" s="217"/>
      <c r="J156" s="200"/>
      <c r="K156" s="200"/>
      <c r="L156" s="200"/>
      <c r="M156" s="200"/>
      <c r="N156" s="200"/>
      <c r="O156" s="200"/>
      <c r="P156" s="200"/>
      <c r="Q156" s="200"/>
      <c r="R156" s="200"/>
      <c r="S156" s="200"/>
      <c r="T156" s="200"/>
      <c r="U156" s="200"/>
      <c r="V156" s="200"/>
      <c r="W156" s="200"/>
      <c r="X156" s="200"/>
      <c r="Y156" s="200"/>
      <c r="Z156" s="200"/>
      <c r="AA156" s="200"/>
      <c r="AB156" s="200"/>
      <c r="AC156" s="200"/>
      <c r="AD156" s="200"/>
      <c r="AE156" s="200"/>
      <c r="AF156" s="200"/>
      <c r="AG156" s="200"/>
      <c r="AH156" s="200"/>
      <c r="AI156" s="200"/>
      <c r="AJ156" s="200"/>
      <c r="AK156" s="200"/>
      <c r="AL156" s="200"/>
      <c r="AM156" s="200"/>
      <c r="AN156" s="200"/>
      <c r="AO156" s="200"/>
      <c r="AP156" s="200"/>
      <c r="AQ156" s="200"/>
      <c r="AR156" s="200"/>
      <c r="AS156" s="200"/>
      <c r="AT156" s="200"/>
      <c r="AU156" s="200"/>
      <c r="AV156" s="200"/>
      <c r="AW156" s="200"/>
      <c r="AX156" s="200"/>
      <c r="AY156" s="200"/>
      <c r="AZ156" s="200"/>
      <c r="BA156" s="200"/>
      <c r="BB156" s="200"/>
      <c r="BC156" s="200"/>
      <c r="BD156" s="200"/>
      <c r="BE156" s="200"/>
      <c r="BF156" s="200"/>
      <c r="BG156" s="200"/>
      <c r="BH156" s="200"/>
      <c r="BI156" s="200"/>
      <c r="BJ156" s="200"/>
      <c r="BK156" s="200"/>
      <c r="BL156" s="200"/>
      <c r="BM156" s="200"/>
      <c r="BN156" s="200"/>
      <c r="BO156" s="200"/>
      <c r="BP156" s="200"/>
      <c r="BQ156" s="200"/>
      <c r="BR156" s="200"/>
      <c r="BS156" s="200"/>
      <c r="BT156" s="200"/>
      <c r="BU156" s="200"/>
      <c r="BV156" s="200"/>
      <c r="BW156" s="200"/>
      <c r="BX156" s="200"/>
      <c r="BY156" s="200"/>
      <c r="BZ156" s="200"/>
      <c r="CA156" s="200"/>
      <c r="CB156" s="200"/>
      <c r="CC156" s="200"/>
      <c r="CD156" s="200"/>
      <c r="CE156" s="200"/>
      <c r="CF156" s="200"/>
      <c r="CG156" s="200"/>
      <c r="CH156" s="200"/>
      <c r="CI156" s="200"/>
      <c r="CJ156" s="200"/>
      <c r="CK156" s="200"/>
      <c r="CL156" s="200"/>
      <c r="CM156" s="200"/>
      <c r="CN156" s="200"/>
      <c r="CO156" s="200"/>
      <c r="CP156" s="200"/>
      <c r="CQ156" s="200"/>
      <c r="CR156" s="200"/>
      <c r="CS156" s="200"/>
      <c r="CT156" s="200"/>
      <c r="CU156" s="200"/>
      <c r="CV156" s="200"/>
      <c r="CW156" s="200"/>
      <c r="CX156" s="200"/>
      <c r="CY156" s="200"/>
      <c r="CZ156" s="200"/>
      <c r="DA156" s="200"/>
      <c r="DB156" s="200"/>
      <c r="DC156" s="200"/>
      <c r="DD156" s="200"/>
      <c r="DE156" s="200"/>
      <c r="DF156" s="200"/>
      <c r="DG156" s="200"/>
      <c r="DH156" s="200"/>
      <c r="DI156" s="200"/>
      <c r="DJ156" s="200"/>
      <c r="DK156" s="200"/>
      <c r="DL156" s="200"/>
      <c r="DM156" s="200"/>
      <c r="DN156" s="200"/>
      <c r="DO156" s="200"/>
      <c r="DP156" s="200"/>
      <c r="DQ156" s="200"/>
      <c r="DR156" s="200"/>
      <c r="DS156" s="200"/>
      <c r="DT156" s="200"/>
      <c r="DU156" s="200"/>
      <c r="DV156" s="200"/>
      <c r="DW156" s="200"/>
      <c r="DX156" s="200"/>
      <c r="DY156" s="200"/>
      <c r="DZ156" s="200"/>
      <c r="EA156" s="200"/>
      <c r="EB156" s="200"/>
      <c r="EC156" s="200"/>
      <c r="ED156" s="200"/>
      <c r="EE156" s="200"/>
      <c r="EF156" s="200"/>
      <c r="EG156" s="200"/>
      <c r="EH156" s="200"/>
      <c r="EI156" s="200"/>
      <c r="EJ156" s="200"/>
      <c r="EK156" s="200"/>
    </row>
    <row r="157" spans="1:141" s="61" customFormat="1" ht="5.0999999999999996" customHeight="1" thickTop="1" thickBot="1" x14ac:dyDescent="0.3">
      <c r="A157" s="62"/>
      <c r="B157" s="62"/>
      <c r="C157" s="62"/>
      <c r="D157" s="62"/>
      <c r="E157" s="62"/>
      <c r="F157" s="62"/>
      <c r="G157" s="62"/>
      <c r="H157" s="194"/>
      <c r="I157" s="217"/>
      <c r="J157" s="200"/>
      <c r="K157" s="200"/>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200"/>
      <c r="AX157" s="200"/>
      <c r="AY157" s="200"/>
      <c r="AZ157" s="200"/>
      <c r="BA157" s="200"/>
      <c r="BB157" s="200"/>
      <c r="BC157" s="200"/>
      <c r="BD157" s="200"/>
      <c r="BE157" s="200"/>
      <c r="BF157" s="200"/>
      <c r="BG157" s="200"/>
      <c r="BH157" s="200"/>
      <c r="BI157" s="200"/>
      <c r="BJ157" s="200"/>
      <c r="BK157" s="200"/>
      <c r="BL157" s="200"/>
      <c r="BM157" s="200"/>
      <c r="BN157" s="200"/>
      <c r="BO157" s="200"/>
      <c r="BP157" s="200"/>
      <c r="BQ157" s="200"/>
      <c r="BR157" s="200"/>
      <c r="BS157" s="200"/>
      <c r="BT157" s="200"/>
      <c r="BU157" s="200"/>
      <c r="BV157" s="200"/>
      <c r="BW157" s="200"/>
      <c r="BX157" s="200"/>
      <c r="BY157" s="200"/>
      <c r="BZ157" s="200"/>
      <c r="CA157" s="200"/>
      <c r="CB157" s="200"/>
      <c r="CC157" s="200"/>
      <c r="CD157" s="200"/>
      <c r="CE157" s="200"/>
      <c r="CF157" s="200"/>
      <c r="CG157" s="200"/>
      <c r="CH157" s="200"/>
      <c r="CI157" s="200"/>
      <c r="CJ157" s="200"/>
      <c r="CK157" s="200"/>
      <c r="CL157" s="200"/>
      <c r="CM157" s="200"/>
      <c r="CN157" s="200"/>
      <c r="CO157" s="200"/>
      <c r="CP157" s="200"/>
      <c r="CQ157" s="200"/>
      <c r="CR157" s="200"/>
      <c r="CS157" s="200"/>
      <c r="CT157" s="200"/>
      <c r="CU157" s="200"/>
      <c r="CV157" s="200"/>
      <c r="CW157" s="200"/>
      <c r="CX157" s="200"/>
      <c r="CY157" s="200"/>
      <c r="CZ157" s="200"/>
      <c r="DA157" s="200"/>
      <c r="DB157" s="200"/>
      <c r="DC157" s="200"/>
      <c r="DD157" s="200"/>
      <c r="DE157" s="200"/>
      <c r="DF157" s="200"/>
      <c r="DG157" s="200"/>
      <c r="DH157" s="200"/>
      <c r="DI157" s="200"/>
      <c r="DJ157" s="200"/>
      <c r="DK157" s="200"/>
      <c r="DL157" s="200"/>
      <c r="DM157" s="200"/>
      <c r="DN157" s="200"/>
      <c r="DO157" s="200"/>
      <c r="DP157" s="200"/>
      <c r="DQ157" s="200"/>
      <c r="DR157" s="200"/>
      <c r="DS157" s="200"/>
      <c r="DT157" s="200"/>
      <c r="DU157" s="200"/>
      <c r="DV157" s="200"/>
      <c r="DW157" s="200"/>
      <c r="DX157" s="200"/>
      <c r="DY157" s="200"/>
      <c r="DZ157" s="200"/>
      <c r="EA157" s="200"/>
      <c r="EB157" s="200"/>
      <c r="EC157" s="200"/>
      <c r="ED157" s="200"/>
      <c r="EE157" s="200"/>
      <c r="EF157" s="200"/>
      <c r="EG157" s="200"/>
      <c r="EH157" s="200"/>
      <c r="EI157" s="200"/>
      <c r="EJ157" s="200"/>
      <c r="EK157" s="200"/>
    </row>
    <row r="158" spans="1:141" ht="30" customHeight="1" thickTop="1" thickBot="1" x14ac:dyDescent="0.3">
      <c r="A158" s="287" t="s">
        <v>176</v>
      </c>
      <c r="B158" s="287"/>
      <c r="C158" s="287"/>
      <c r="D158" s="287"/>
      <c r="E158" s="287"/>
      <c r="F158" s="287"/>
      <c r="G158" s="287"/>
      <c r="H158" s="287"/>
      <c r="I158" s="218"/>
    </row>
    <row r="159" spans="1:141" s="61" customFormat="1" ht="5.0999999999999996" customHeight="1" thickTop="1" thickBot="1" x14ac:dyDescent="0.3">
      <c r="A159" s="63"/>
      <c r="B159" s="63"/>
      <c r="C159" s="63"/>
      <c r="D159" s="63"/>
      <c r="E159" s="63"/>
      <c r="F159" s="63"/>
      <c r="G159" s="63"/>
      <c r="H159" s="190"/>
      <c r="I159" s="217"/>
      <c r="J159" s="200"/>
      <c r="K159" s="200"/>
      <c r="L159" s="200"/>
      <c r="M159" s="200"/>
      <c r="N159" s="200"/>
      <c r="O159" s="200"/>
      <c r="P159" s="200"/>
      <c r="Q159" s="200"/>
      <c r="R159" s="200"/>
      <c r="S159" s="200"/>
      <c r="T159" s="200"/>
      <c r="U159" s="200"/>
      <c r="V159" s="200"/>
      <c r="W159" s="200"/>
      <c r="X159" s="200"/>
      <c r="Y159" s="200"/>
      <c r="Z159" s="200"/>
      <c r="AA159" s="200"/>
      <c r="AB159" s="200"/>
      <c r="AC159" s="200"/>
      <c r="AD159" s="200"/>
      <c r="AE159" s="200"/>
      <c r="AF159" s="200"/>
      <c r="AG159" s="200"/>
      <c r="AH159" s="200"/>
      <c r="AI159" s="200"/>
      <c r="AJ159" s="200"/>
      <c r="AK159" s="200"/>
      <c r="AL159" s="200"/>
      <c r="AM159" s="200"/>
      <c r="AN159" s="200"/>
      <c r="AO159" s="200"/>
      <c r="AP159" s="200"/>
      <c r="AQ159" s="200"/>
      <c r="AR159" s="200"/>
      <c r="AS159" s="200"/>
      <c r="AT159" s="200"/>
      <c r="AU159" s="200"/>
      <c r="AV159" s="200"/>
      <c r="AW159" s="200"/>
      <c r="AX159" s="200"/>
      <c r="AY159" s="200"/>
      <c r="AZ159" s="200"/>
      <c r="BA159" s="200"/>
      <c r="BB159" s="200"/>
      <c r="BC159" s="200"/>
      <c r="BD159" s="200"/>
      <c r="BE159" s="200"/>
      <c r="BF159" s="200"/>
      <c r="BG159" s="200"/>
      <c r="BH159" s="200"/>
      <c r="BI159" s="200"/>
      <c r="BJ159" s="200"/>
      <c r="BK159" s="200"/>
      <c r="BL159" s="200"/>
      <c r="BM159" s="200"/>
      <c r="BN159" s="200"/>
      <c r="BO159" s="200"/>
      <c r="BP159" s="200"/>
      <c r="BQ159" s="200"/>
      <c r="BR159" s="200"/>
      <c r="BS159" s="200"/>
      <c r="BT159" s="200"/>
      <c r="BU159" s="200"/>
      <c r="BV159" s="200"/>
      <c r="BW159" s="200"/>
      <c r="BX159" s="200"/>
      <c r="BY159" s="200"/>
      <c r="BZ159" s="200"/>
      <c r="CA159" s="200"/>
      <c r="CB159" s="200"/>
      <c r="CC159" s="200"/>
      <c r="CD159" s="200"/>
      <c r="CE159" s="200"/>
      <c r="CF159" s="200"/>
      <c r="CG159" s="200"/>
      <c r="CH159" s="200"/>
      <c r="CI159" s="200"/>
      <c r="CJ159" s="200"/>
      <c r="CK159" s="200"/>
      <c r="CL159" s="200"/>
      <c r="CM159" s="200"/>
      <c r="CN159" s="200"/>
      <c r="CO159" s="200"/>
      <c r="CP159" s="200"/>
      <c r="CQ159" s="200"/>
      <c r="CR159" s="200"/>
      <c r="CS159" s="200"/>
      <c r="CT159" s="200"/>
      <c r="CU159" s="200"/>
      <c r="CV159" s="200"/>
      <c r="CW159" s="200"/>
      <c r="CX159" s="200"/>
      <c r="CY159" s="200"/>
      <c r="CZ159" s="200"/>
      <c r="DA159" s="200"/>
      <c r="DB159" s="200"/>
      <c r="DC159" s="200"/>
      <c r="DD159" s="200"/>
      <c r="DE159" s="200"/>
      <c r="DF159" s="200"/>
      <c r="DG159" s="200"/>
      <c r="DH159" s="200"/>
      <c r="DI159" s="200"/>
      <c r="DJ159" s="200"/>
      <c r="DK159" s="200"/>
      <c r="DL159" s="200"/>
      <c r="DM159" s="200"/>
      <c r="DN159" s="200"/>
      <c r="DO159" s="200"/>
      <c r="DP159" s="200"/>
      <c r="DQ159" s="200"/>
      <c r="DR159" s="200"/>
      <c r="DS159" s="200"/>
      <c r="DT159" s="200"/>
      <c r="DU159" s="200"/>
      <c r="DV159" s="200"/>
      <c r="DW159" s="200"/>
      <c r="DX159" s="200"/>
      <c r="DY159" s="200"/>
      <c r="DZ159" s="200"/>
      <c r="EA159" s="200"/>
      <c r="EB159" s="200"/>
      <c r="EC159" s="200"/>
      <c r="ED159" s="200"/>
      <c r="EE159" s="200"/>
      <c r="EF159" s="200"/>
      <c r="EG159" s="200"/>
      <c r="EH159" s="200"/>
      <c r="EI159" s="200"/>
      <c r="EJ159" s="200"/>
      <c r="EK159" s="200"/>
    </row>
    <row r="160" spans="1:141" s="61" customFormat="1" ht="30" customHeight="1" thickTop="1" thickBot="1" x14ac:dyDescent="0.3">
      <c r="A160" s="82" t="s">
        <v>119</v>
      </c>
      <c r="B160" s="260" t="str">
        <f>B134</f>
        <v xml:space="preserve"> -</v>
      </c>
      <c r="C160" s="63"/>
      <c r="D160" s="63"/>
      <c r="E160" s="63"/>
      <c r="F160" s="63"/>
      <c r="G160" s="63"/>
      <c r="H160" s="190"/>
      <c r="I160" s="200"/>
      <c r="J160" s="197"/>
      <c r="K160" s="200"/>
      <c r="L160" s="200"/>
      <c r="M160" s="200"/>
      <c r="N160" s="200"/>
      <c r="O160" s="200"/>
      <c r="P160" s="200"/>
      <c r="Q160" s="200"/>
      <c r="R160" s="200"/>
      <c r="S160" s="200"/>
      <c r="T160" s="200"/>
      <c r="U160" s="200"/>
      <c r="V160" s="200"/>
      <c r="W160" s="200"/>
      <c r="X160" s="200"/>
      <c r="Y160" s="200"/>
      <c r="Z160" s="200"/>
      <c r="AA160" s="200"/>
      <c r="AB160" s="200"/>
      <c r="AC160" s="200"/>
      <c r="AD160" s="200"/>
      <c r="AE160" s="200"/>
      <c r="AF160" s="200"/>
      <c r="AG160" s="200"/>
      <c r="AH160" s="200"/>
      <c r="AI160" s="200"/>
      <c r="AJ160" s="200"/>
      <c r="AK160" s="200"/>
      <c r="AL160" s="200"/>
      <c r="AM160" s="200"/>
      <c r="AN160" s="200"/>
      <c r="AO160" s="200"/>
      <c r="AP160" s="200"/>
      <c r="AQ160" s="200"/>
      <c r="AR160" s="200"/>
      <c r="AS160" s="200"/>
      <c r="AT160" s="200"/>
      <c r="AU160" s="200"/>
      <c r="AV160" s="200"/>
      <c r="AW160" s="200"/>
      <c r="AX160" s="200"/>
      <c r="AY160" s="200"/>
      <c r="AZ160" s="200"/>
      <c r="BA160" s="200"/>
      <c r="BB160" s="200"/>
      <c r="BC160" s="200"/>
      <c r="BD160" s="200"/>
      <c r="BE160" s="200"/>
      <c r="BF160" s="200"/>
      <c r="BG160" s="200"/>
      <c r="BH160" s="200"/>
      <c r="BI160" s="200"/>
      <c r="BJ160" s="200"/>
      <c r="BK160" s="200"/>
      <c r="BL160" s="200"/>
      <c r="BM160" s="200"/>
      <c r="BN160" s="200"/>
      <c r="BO160" s="200"/>
      <c r="BP160" s="200"/>
      <c r="BQ160" s="200"/>
      <c r="BR160" s="200"/>
      <c r="BS160" s="200"/>
      <c r="BT160" s="200"/>
      <c r="BU160" s="200"/>
      <c r="BV160" s="200"/>
      <c r="BW160" s="200"/>
      <c r="BX160" s="200"/>
      <c r="BY160" s="200"/>
      <c r="BZ160" s="200"/>
      <c r="CA160" s="200"/>
      <c r="CB160" s="200"/>
      <c r="CC160" s="200"/>
      <c r="CD160" s="200"/>
      <c r="CE160" s="200"/>
      <c r="CF160" s="200"/>
      <c r="CG160" s="200"/>
      <c r="CH160" s="200"/>
      <c r="CI160" s="200"/>
      <c r="CJ160" s="200"/>
      <c r="CK160" s="200"/>
      <c r="CL160" s="200"/>
      <c r="CM160" s="200"/>
      <c r="CN160" s="200"/>
      <c r="CO160" s="200"/>
      <c r="CP160" s="200"/>
      <c r="CQ160" s="200"/>
      <c r="CR160" s="200"/>
      <c r="CS160" s="200"/>
      <c r="CT160" s="200"/>
      <c r="CU160" s="200"/>
      <c r="CV160" s="200"/>
      <c r="CW160" s="200"/>
      <c r="CX160" s="200"/>
      <c r="CY160" s="200"/>
      <c r="CZ160" s="200"/>
      <c r="DA160" s="200"/>
      <c r="DB160" s="200"/>
      <c r="DC160" s="200"/>
      <c r="DD160" s="200"/>
      <c r="DE160" s="200"/>
      <c r="DF160" s="200"/>
      <c r="DG160" s="200"/>
      <c r="DH160" s="200"/>
      <c r="DI160" s="200"/>
      <c r="DJ160" s="200"/>
      <c r="DK160" s="200"/>
      <c r="DL160" s="200"/>
      <c r="DM160" s="200"/>
      <c r="DN160" s="200"/>
      <c r="DO160" s="200"/>
      <c r="DP160" s="200"/>
      <c r="DQ160" s="200"/>
      <c r="DR160" s="200"/>
      <c r="DS160" s="200"/>
      <c r="DT160" s="200"/>
      <c r="DU160" s="200"/>
      <c r="DV160" s="200"/>
      <c r="DW160" s="200"/>
      <c r="DX160" s="200"/>
      <c r="DY160" s="200"/>
      <c r="DZ160" s="200"/>
      <c r="EA160" s="200"/>
      <c r="EB160" s="200"/>
      <c r="EC160" s="200"/>
      <c r="ED160" s="200"/>
      <c r="EE160" s="200"/>
      <c r="EF160" s="200"/>
      <c r="EG160" s="200"/>
      <c r="EH160" s="200"/>
      <c r="EI160" s="200"/>
      <c r="EJ160" s="200"/>
      <c r="EK160" s="200"/>
    </row>
    <row r="161" spans="1:141" s="61" customFormat="1" ht="30" customHeight="1" thickTop="1" thickBot="1" x14ac:dyDescent="0.3">
      <c r="A161" s="82" t="s">
        <v>120</v>
      </c>
      <c r="B161" s="260" t="str">
        <f>$C$152</f>
        <v xml:space="preserve"> -</v>
      </c>
      <c r="C161" s="63"/>
      <c r="D161" s="63"/>
      <c r="E161" s="63"/>
      <c r="F161" s="63"/>
      <c r="G161" s="63"/>
      <c r="H161" s="190"/>
      <c r="I161" s="200"/>
      <c r="J161" s="212"/>
      <c r="K161" s="200"/>
      <c r="L161" s="200"/>
      <c r="M161" s="200"/>
      <c r="N161" s="200"/>
      <c r="O161" s="200"/>
      <c r="P161" s="200"/>
      <c r="Q161" s="200"/>
      <c r="R161" s="200"/>
      <c r="S161" s="200"/>
      <c r="T161" s="200"/>
      <c r="U161" s="200"/>
      <c r="V161" s="200"/>
      <c r="W161" s="200"/>
      <c r="X161" s="200"/>
      <c r="Y161" s="200"/>
      <c r="Z161" s="200"/>
      <c r="AA161" s="200"/>
      <c r="AB161" s="200"/>
      <c r="AC161" s="200"/>
      <c r="AD161" s="200"/>
      <c r="AE161" s="200"/>
      <c r="AF161" s="200"/>
      <c r="AG161" s="200"/>
      <c r="AH161" s="200"/>
      <c r="AI161" s="200"/>
      <c r="AJ161" s="200"/>
      <c r="AK161" s="200"/>
      <c r="AL161" s="200"/>
      <c r="AM161" s="200"/>
      <c r="AN161" s="200"/>
      <c r="AO161" s="200"/>
      <c r="AP161" s="200"/>
      <c r="AQ161" s="200"/>
      <c r="AR161" s="200"/>
      <c r="AS161" s="200"/>
      <c r="AT161" s="200"/>
      <c r="AU161" s="200"/>
      <c r="AV161" s="200"/>
      <c r="AW161" s="200"/>
      <c r="AX161" s="200"/>
      <c r="AY161" s="200"/>
      <c r="AZ161" s="200"/>
      <c r="BA161" s="200"/>
      <c r="BB161" s="200"/>
      <c r="BC161" s="200"/>
      <c r="BD161" s="200"/>
      <c r="BE161" s="200"/>
      <c r="BF161" s="200"/>
      <c r="BG161" s="200"/>
      <c r="BH161" s="200"/>
      <c r="BI161" s="200"/>
      <c r="BJ161" s="200"/>
      <c r="BK161" s="200"/>
      <c r="BL161" s="200"/>
      <c r="BM161" s="200"/>
      <c r="BN161" s="200"/>
      <c r="BO161" s="200"/>
      <c r="BP161" s="200"/>
      <c r="BQ161" s="200"/>
      <c r="BR161" s="200"/>
      <c r="BS161" s="200"/>
      <c r="BT161" s="200"/>
      <c r="BU161" s="200"/>
      <c r="BV161" s="200"/>
      <c r="BW161" s="200"/>
      <c r="BX161" s="200"/>
      <c r="BY161" s="200"/>
      <c r="BZ161" s="200"/>
      <c r="CA161" s="200"/>
      <c r="CB161" s="200"/>
      <c r="CC161" s="200"/>
      <c r="CD161" s="200"/>
      <c r="CE161" s="200"/>
      <c r="CF161" s="200"/>
      <c r="CG161" s="200"/>
      <c r="CH161" s="200"/>
      <c r="CI161" s="200"/>
      <c r="CJ161" s="200"/>
      <c r="CK161" s="200"/>
      <c r="CL161" s="200"/>
      <c r="CM161" s="200"/>
      <c r="CN161" s="200"/>
      <c r="CO161" s="200"/>
      <c r="CP161" s="200"/>
      <c r="CQ161" s="200"/>
      <c r="CR161" s="200"/>
      <c r="CS161" s="200"/>
      <c r="CT161" s="200"/>
      <c r="CU161" s="200"/>
      <c r="CV161" s="200"/>
      <c r="CW161" s="200"/>
      <c r="CX161" s="200"/>
      <c r="CY161" s="200"/>
      <c r="CZ161" s="200"/>
      <c r="DA161" s="200"/>
      <c r="DB161" s="200"/>
      <c r="DC161" s="200"/>
      <c r="DD161" s="200"/>
      <c r="DE161" s="200"/>
      <c r="DF161" s="200"/>
      <c r="DG161" s="200"/>
      <c r="DH161" s="200"/>
      <c r="DI161" s="200"/>
      <c r="DJ161" s="200"/>
      <c r="DK161" s="200"/>
      <c r="DL161" s="200"/>
      <c r="DM161" s="200"/>
      <c r="DN161" s="200"/>
      <c r="DO161" s="200"/>
      <c r="DP161" s="200"/>
      <c r="DQ161" s="200"/>
      <c r="DR161" s="200"/>
      <c r="DS161" s="200"/>
      <c r="DT161" s="200"/>
      <c r="DU161" s="200"/>
      <c r="DV161" s="200"/>
      <c r="DW161" s="200"/>
      <c r="DX161" s="200"/>
      <c r="DY161" s="200"/>
      <c r="DZ161" s="200"/>
      <c r="EA161" s="200"/>
      <c r="EB161" s="200"/>
      <c r="EC161" s="200"/>
      <c r="ED161" s="200"/>
      <c r="EE161" s="200"/>
      <c r="EF161" s="200"/>
      <c r="EG161" s="200"/>
      <c r="EH161" s="200"/>
      <c r="EI161" s="200"/>
      <c r="EJ161" s="200"/>
      <c r="EK161" s="200"/>
    </row>
    <row r="162" spans="1:141" s="61" customFormat="1" ht="9.9499999999999993" customHeight="1" thickTop="1" thickBot="1" x14ac:dyDescent="0.3">
      <c r="A162" s="63"/>
      <c r="B162" s="63"/>
      <c r="C162" s="63"/>
      <c r="D162" s="63"/>
      <c r="E162" s="63"/>
      <c r="F162" s="63"/>
      <c r="G162" s="63"/>
      <c r="H162" s="190"/>
      <c r="I162" s="213"/>
      <c r="J162" s="213"/>
      <c r="K162" s="200"/>
      <c r="L162" s="200"/>
      <c r="M162" s="200"/>
      <c r="N162" s="200"/>
      <c r="O162" s="200"/>
      <c r="P162" s="200"/>
      <c r="Q162" s="200"/>
      <c r="R162" s="200"/>
      <c r="S162" s="200"/>
      <c r="T162" s="200"/>
      <c r="U162" s="200"/>
      <c r="V162" s="200"/>
      <c r="W162" s="200"/>
      <c r="X162" s="200"/>
      <c r="Y162" s="200"/>
      <c r="Z162" s="200"/>
      <c r="AA162" s="200"/>
      <c r="AB162" s="200"/>
      <c r="AC162" s="200"/>
      <c r="AD162" s="200"/>
      <c r="AE162" s="200"/>
      <c r="AF162" s="200"/>
      <c r="AG162" s="200"/>
      <c r="AH162" s="200"/>
      <c r="AI162" s="200"/>
      <c r="AJ162" s="200"/>
      <c r="AK162" s="200"/>
      <c r="AL162" s="200"/>
      <c r="AM162" s="200"/>
      <c r="AN162" s="200"/>
      <c r="AO162" s="200"/>
      <c r="AP162" s="200"/>
      <c r="AQ162" s="200"/>
      <c r="AR162" s="200"/>
      <c r="AS162" s="200"/>
      <c r="AT162" s="200"/>
      <c r="AU162" s="200"/>
      <c r="AV162" s="200"/>
      <c r="AW162" s="200"/>
      <c r="AX162" s="200"/>
      <c r="AY162" s="200"/>
      <c r="AZ162" s="200"/>
      <c r="BA162" s="200"/>
      <c r="BB162" s="200"/>
      <c r="BC162" s="200"/>
      <c r="BD162" s="200"/>
      <c r="BE162" s="200"/>
      <c r="BF162" s="200"/>
      <c r="BG162" s="200"/>
      <c r="BH162" s="200"/>
      <c r="BI162" s="200"/>
      <c r="BJ162" s="200"/>
      <c r="BK162" s="200"/>
      <c r="BL162" s="200"/>
      <c r="BM162" s="200"/>
      <c r="BN162" s="200"/>
      <c r="BO162" s="200"/>
      <c r="BP162" s="200"/>
      <c r="BQ162" s="200"/>
      <c r="BR162" s="200"/>
      <c r="BS162" s="200"/>
      <c r="BT162" s="200"/>
      <c r="BU162" s="200"/>
      <c r="BV162" s="200"/>
      <c r="BW162" s="200"/>
      <c r="BX162" s="200"/>
      <c r="BY162" s="200"/>
      <c r="BZ162" s="200"/>
      <c r="CA162" s="200"/>
      <c r="CB162" s="200"/>
      <c r="CC162" s="200"/>
      <c r="CD162" s="200"/>
      <c r="CE162" s="200"/>
      <c r="CF162" s="200"/>
      <c r="CG162" s="200"/>
      <c r="CH162" s="200"/>
      <c r="CI162" s="200"/>
      <c r="CJ162" s="200"/>
      <c r="CK162" s="200"/>
      <c r="CL162" s="200"/>
      <c r="CM162" s="200"/>
      <c r="CN162" s="200"/>
      <c r="CO162" s="200"/>
      <c r="CP162" s="200"/>
      <c r="CQ162" s="200"/>
      <c r="CR162" s="200"/>
      <c r="CS162" s="200"/>
      <c r="CT162" s="200"/>
      <c r="CU162" s="200"/>
      <c r="CV162" s="200"/>
      <c r="CW162" s="200"/>
      <c r="CX162" s="200"/>
      <c r="CY162" s="200"/>
      <c r="CZ162" s="200"/>
      <c r="DA162" s="200"/>
      <c r="DB162" s="200"/>
      <c r="DC162" s="200"/>
      <c r="DD162" s="200"/>
      <c r="DE162" s="200"/>
      <c r="DF162" s="200"/>
      <c r="DG162" s="200"/>
      <c r="DH162" s="200"/>
      <c r="DI162" s="200"/>
      <c r="DJ162" s="200"/>
      <c r="DK162" s="200"/>
      <c r="DL162" s="200"/>
      <c r="DM162" s="200"/>
      <c r="DN162" s="200"/>
      <c r="DO162" s="200"/>
      <c r="DP162" s="200"/>
      <c r="DQ162" s="200"/>
      <c r="DR162" s="200"/>
      <c r="DS162" s="200"/>
      <c r="DT162" s="200"/>
      <c r="DU162" s="200"/>
      <c r="DV162" s="200"/>
      <c r="DW162" s="200"/>
      <c r="DX162" s="200"/>
      <c r="DY162" s="200"/>
      <c r="DZ162" s="200"/>
      <c r="EA162" s="200"/>
      <c r="EB162" s="200"/>
      <c r="EC162" s="200"/>
      <c r="ED162" s="200"/>
      <c r="EE162" s="200"/>
      <c r="EF162" s="200"/>
      <c r="EG162" s="200"/>
      <c r="EH162" s="200"/>
      <c r="EI162" s="200"/>
      <c r="EJ162" s="200"/>
      <c r="EK162" s="200"/>
    </row>
    <row r="163" spans="1:141" ht="18" customHeight="1" thickTop="1" thickBot="1" x14ac:dyDescent="0.3">
      <c r="A163" s="69" t="str">
        <f>+'5. Resultado'!$B$20</f>
        <v>CC &gt; CP</v>
      </c>
      <c r="B163" s="61"/>
      <c r="C163" s="61"/>
      <c r="D163" s="61"/>
      <c r="E163" s="61"/>
      <c r="F163" s="61"/>
      <c r="G163" s="61"/>
      <c r="H163" s="189"/>
      <c r="I163" s="200"/>
      <c r="J163" s="212"/>
    </row>
    <row r="164" spans="1:141" ht="18" customHeight="1" thickTop="1" thickBot="1" x14ac:dyDescent="0.3">
      <c r="A164" s="61" t="str">
        <f>+'5. Resultado'!$B$21</f>
        <v xml:space="preserve"> - El CC de oxígeno medicinal es mayor a CP por lo que resulta conveniente producir oxígeno medicinal.</v>
      </c>
      <c r="B164" s="61"/>
      <c r="C164" s="61"/>
      <c r="D164" s="61"/>
      <c r="E164" s="61"/>
      <c r="F164" s="61"/>
      <c r="G164" s="61"/>
      <c r="H164" s="189"/>
      <c r="I164" s="212"/>
      <c r="J164" s="212"/>
    </row>
    <row r="165" spans="1:141" s="221" customFormat="1" ht="18" customHeight="1" thickTop="1" x14ac:dyDescent="0.25">
      <c r="A165" s="219" t="str">
        <f>+'5. Resultado'!$B$22</f>
        <v xml:space="preserve"> - El nivel de producción a partir del cual es mas conveniente producir oxígeno medicinal que comprarlo es de  - m3 en 24 meses.</v>
      </c>
      <c r="B165" s="219"/>
      <c r="C165" s="219"/>
      <c r="D165" s="219"/>
      <c r="E165" s="219"/>
      <c r="F165" s="219"/>
      <c r="G165" s="219"/>
      <c r="H165" s="220"/>
      <c r="I165" s="200"/>
      <c r="J165" s="200"/>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c r="CW165" s="197"/>
      <c r="CX165" s="197"/>
      <c r="CY165" s="197"/>
      <c r="CZ165" s="197"/>
      <c r="DA165" s="197"/>
      <c r="DB165" s="197"/>
      <c r="DC165" s="197"/>
      <c r="DD165" s="197"/>
      <c r="DE165" s="197"/>
      <c r="DF165" s="197"/>
      <c r="DG165" s="197"/>
      <c r="DH165" s="197"/>
      <c r="DI165" s="197"/>
      <c r="DJ165" s="197"/>
      <c r="DK165" s="197"/>
      <c r="DL165" s="197"/>
      <c r="DM165" s="197"/>
      <c r="DN165" s="197"/>
      <c r="DO165" s="197"/>
      <c r="DP165" s="197"/>
      <c r="DQ165" s="197"/>
      <c r="DR165" s="197"/>
      <c r="DS165" s="197"/>
      <c r="DT165" s="197"/>
      <c r="DU165" s="197"/>
      <c r="DV165" s="197"/>
      <c r="DW165" s="197"/>
      <c r="DX165" s="197"/>
      <c r="DY165" s="197"/>
      <c r="DZ165" s="197"/>
      <c r="EA165" s="197"/>
      <c r="EB165" s="197"/>
      <c r="EC165" s="197"/>
      <c r="ED165" s="197"/>
      <c r="EE165" s="197"/>
      <c r="EF165" s="197"/>
      <c r="EG165" s="197"/>
      <c r="EH165" s="197"/>
      <c r="EI165" s="197"/>
      <c r="EJ165" s="197"/>
      <c r="EK165" s="197"/>
    </row>
    <row r="166" spans="1:141" s="197" customFormat="1" ht="30" customHeight="1" x14ac:dyDescent="0.25">
      <c r="A166" s="200"/>
      <c r="B166" s="200"/>
      <c r="C166" s="200"/>
      <c r="D166" s="200"/>
      <c r="E166" s="200"/>
      <c r="F166" s="200"/>
      <c r="G166" s="200"/>
      <c r="H166" s="200"/>
      <c r="I166" s="200"/>
      <c r="J166" s="200"/>
    </row>
    <row r="167" spans="1:141" s="197" customFormat="1" ht="30" customHeight="1" x14ac:dyDescent="0.25">
      <c r="A167" s="329"/>
      <c r="B167" s="329"/>
      <c r="C167" s="329"/>
      <c r="D167" s="329"/>
      <c r="E167" s="329"/>
      <c r="F167" s="200"/>
      <c r="G167" s="200"/>
      <c r="H167" s="200"/>
      <c r="I167" s="214"/>
      <c r="J167" s="200"/>
    </row>
    <row r="168" spans="1:141" s="197" customFormat="1" ht="30" customHeight="1" x14ac:dyDescent="0.25">
      <c r="A168" s="200"/>
      <c r="B168" s="200"/>
      <c r="C168" s="200"/>
      <c r="D168" s="200"/>
      <c r="E168" s="200"/>
      <c r="F168" s="200"/>
      <c r="G168" s="200"/>
      <c r="H168" s="200"/>
      <c r="I168" s="200"/>
    </row>
    <row r="169" spans="1:141" s="197" customFormat="1" ht="30" customHeight="1" x14ac:dyDescent="0.25">
      <c r="A169" s="200"/>
      <c r="B169" s="200"/>
      <c r="C169" s="200"/>
      <c r="D169" s="200"/>
      <c r="E169" s="200"/>
      <c r="F169" s="200"/>
      <c r="G169" s="200"/>
      <c r="H169" s="200"/>
      <c r="I169" s="200"/>
    </row>
    <row r="170" spans="1:141" s="197" customFormat="1" ht="30" customHeight="1" x14ac:dyDescent="0.25">
      <c r="A170" s="200"/>
      <c r="B170" s="200"/>
      <c r="C170" s="200"/>
      <c r="D170" s="200"/>
      <c r="E170" s="200"/>
      <c r="F170" s="200"/>
      <c r="G170" s="200"/>
      <c r="H170" s="200"/>
      <c r="I170" s="200"/>
    </row>
    <row r="171" spans="1:141" s="197" customFormat="1" ht="30" customHeight="1" x14ac:dyDescent="0.25">
      <c r="A171" s="200"/>
      <c r="B171" s="200"/>
      <c r="C171" s="200"/>
      <c r="D171" s="200"/>
      <c r="E171" s="200"/>
      <c r="F171" s="200"/>
      <c r="G171" s="200"/>
      <c r="H171" s="200"/>
      <c r="I171" s="200"/>
    </row>
    <row r="172" spans="1:141" s="197" customFormat="1" ht="30" customHeight="1" x14ac:dyDescent="0.25">
      <c r="A172" s="200"/>
      <c r="B172" s="200"/>
      <c r="C172" s="200"/>
      <c r="D172" s="200"/>
      <c r="E172" s="200"/>
      <c r="F172" s="200"/>
      <c r="G172" s="200"/>
      <c r="H172" s="200"/>
      <c r="I172" s="200"/>
    </row>
    <row r="173" spans="1:141" s="197" customFormat="1" ht="30" customHeight="1" x14ac:dyDescent="0.25">
      <c r="A173" s="200"/>
      <c r="B173" s="200"/>
      <c r="C173" s="200"/>
      <c r="D173" s="200"/>
      <c r="E173" s="200"/>
      <c r="F173" s="200"/>
      <c r="G173" s="200"/>
      <c r="H173" s="200"/>
      <c r="I173" s="200"/>
    </row>
    <row r="174" spans="1:141" s="197" customFormat="1" ht="30" customHeight="1" x14ac:dyDescent="0.25"/>
    <row r="175" spans="1:141" s="197" customFormat="1" ht="30" customHeight="1" x14ac:dyDescent="0.25"/>
    <row r="176" spans="1:141" s="197" customFormat="1" ht="30" customHeight="1" x14ac:dyDescent="0.25"/>
    <row r="177" s="197" customFormat="1" ht="30" customHeight="1" x14ac:dyDescent="0.25"/>
    <row r="178" s="197" customFormat="1" ht="30" customHeight="1" x14ac:dyDescent="0.25"/>
    <row r="179" s="197" customFormat="1" ht="30" customHeight="1" x14ac:dyDescent="0.25"/>
    <row r="180" s="197" customFormat="1" ht="30" customHeight="1" x14ac:dyDescent="0.25"/>
    <row r="181" s="197" customFormat="1" ht="30" customHeight="1" x14ac:dyDescent="0.25"/>
    <row r="182" s="197" customFormat="1" ht="30" customHeight="1" x14ac:dyDescent="0.25"/>
    <row r="183" s="197" customFormat="1" ht="30" customHeight="1" x14ac:dyDescent="0.25"/>
    <row r="184" s="197" customFormat="1" ht="30" customHeight="1" x14ac:dyDescent="0.25"/>
    <row r="185" s="197" customFormat="1" ht="30" customHeight="1" x14ac:dyDescent="0.25"/>
    <row r="186" s="197" customFormat="1" ht="30" customHeight="1" x14ac:dyDescent="0.25"/>
    <row r="187" s="197" customFormat="1" ht="30" customHeight="1" x14ac:dyDescent="0.25"/>
    <row r="188" s="197" customFormat="1" ht="30" customHeight="1" x14ac:dyDescent="0.25"/>
    <row r="189" s="197" customFormat="1" ht="30" customHeight="1" x14ac:dyDescent="0.25"/>
    <row r="190" s="197" customFormat="1" ht="30" customHeight="1" x14ac:dyDescent="0.25"/>
    <row r="191" s="197" customFormat="1" ht="30" customHeight="1" x14ac:dyDescent="0.25"/>
    <row r="192" s="197" customFormat="1" ht="30" customHeight="1" x14ac:dyDescent="0.25"/>
    <row r="193" s="197" customFormat="1" ht="30" customHeight="1" x14ac:dyDescent="0.25"/>
    <row r="194" s="197" customFormat="1" ht="30" customHeight="1" x14ac:dyDescent="0.25"/>
    <row r="195" s="197" customFormat="1" ht="30" customHeight="1" x14ac:dyDescent="0.25"/>
    <row r="196" s="197" customFormat="1" ht="30" customHeight="1" x14ac:dyDescent="0.25"/>
    <row r="197" s="197" customFormat="1" ht="30" customHeight="1" x14ac:dyDescent="0.25"/>
    <row r="198" s="197" customFormat="1" ht="30" customHeight="1" x14ac:dyDescent="0.25"/>
    <row r="199" s="197" customFormat="1" ht="30" customHeight="1" x14ac:dyDescent="0.25"/>
    <row r="200" s="197" customFormat="1" ht="30" customHeight="1" x14ac:dyDescent="0.25"/>
    <row r="201" s="197" customFormat="1" ht="30" customHeight="1" x14ac:dyDescent="0.25"/>
    <row r="202" s="197" customFormat="1" ht="30" customHeight="1" x14ac:dyDescent="0.25"/>
    <row r="203" s="197" customFormat="1" ht="30" customHeight="1" x14ac:dyDescent="0.25"/>
    <row r="204" s="197" customFormat="1" ht="30" customHeight="1" x14ac:dyDescent="0.25"/>
    <row r="205" s="197" customFormat="1" ht="30" customHeight="1" x14ac:dyDescent="0.25"/>
    <row r="206" s="197" customFormat="1" ht="30" customHeight="1" x14ac:dyDescent="0.25"/>
    <row r="207" s="197" customFormat="1" ht="30" customHeight="1" x14ac:dyDescent="0.25"/>
    <row r="208" s="197" customFormat="1" ht="30" customHeight="1" x14ac:dyDescent="0.25"/>
    <row r="209" s="197" customFormat="1" ht="30" customHeight="1" x14ac:dyDescent="0.25"/>
    <row r="210" s="197" customFormat="1" ht="30" customHeight="1" x14ac:dyDescent="0.25"/>
    <row r="211" s="197" customFormat="1" ht="30" customHeight="1" x14ac:dyDescent="0.25"/>
    <row r="212" s="197" customFormat="1" ht="30" customHeight="1" x14ac:dyDescent="0.25"/>
    <row r="213" s="197" customFormat="1" ht="30" customHeight="1" x14ac:dyDescent="0.25"/>
    <row r="214" s="197" customFormat="1" ht="30" customHeight="1" x14ac:dyDescent="0.25"/>
    <row r="215" s="197" customFormat="1" ht="30" customHeight="1" x14ac:dyDescent="0.25"/>
    <row r="216" s="197" customFormat="1" ht="30" customHeight="1" x14ac:dyDescent="0.25"/>
    <row r="217" s="197" customFormat="1" ht="30" customHeight="1" x14ac:dyDescent="0.25"/>
    <row r="218" s="197" customFormat="1" ht="30" customHeight="1" x14ac:dyDescent="0.25"/>
    <row r="219" s="197" customFormat="1" ht="30" customHeight="1" x14ac:dyDescent="0.25"/>
    <row r="220" s="197" customFormat="1" ht="30" customHeight="1" x14ac:dyDescent="0.25"/>
    <row r="221" s="197" customFormat="1" ht="30" customHeight="1" x14ac:dyDescent="0.25"/>
    <row r="222" s="197" customFormat="1" ht="30" customHeight="1" x14ac:dyDescent="0.25"/>
    <row r="223" s="197" customFormat="1" ht="30" customHeight="1" x14ac:dyDescent="0.25"/>
    <row r="224" s="197" customFormat="1" ht="30" customHeight="1" x14ac:dyDescent="0.25"/>
    <row r="225" s="197" customFormat="1" ht="30" customHeight="1" x14ac:dyDescent="0.25"/>
    <row r="226" s="197" customFormat="1" ht="30" customHeight="1" x14ac:dyDescent="0.25"/>
    <row r="227" s="197" customFormat="1" ht="30" customHeight="1" x14ac:dyDescent="0.25"/>
    <row r="228" s="197" customFormat="1" ht="30" customHeight="1" x14ac:dyDescent="0.25"/>
    <row r="229" s="197" customFormat="1" ht="30" customHeight="1" x14ac:dyDescent="0.25"/>
    <row r="230" s="197" customFormat="1" ht="30" customHeight="1" x14ac:dyDescent="0.25"/>
    <row r="231" s="197" customFormat="1" ht="30" customHeight="1" x14ac:dyDescent="0.25"/>
    <row r="232" s="197" customFormat="1" ht="30" customHeight="1" x14ac:dyDescent="0.25"/>
    <row r="233" s="197" customFormat="1" ht="30" customHeight="1" x14ac:dyDescent="0.25"/>
    <row r="234" s="197" customFormat="1" ht="30" customHeight="1" x14ac:dyDescent="0.25"/>
    <row r="235" s="197" customFormat="1" ht="30" customHeight="1" x14ac:dyDescent="0.25"/>
    <row r="236" s="197" customFormat="1" ht="30" customHeight="1" x14ac:dyDescent="0.25"/>
    <row r="237" s="197" customFormat="1" ht="30" customHeight="1" thickBot="1" x14ac:dyDescent="0.3"/>
    <row r="238" ht="30" customHeight="1" x14ac:dyDescent="0.25"/>
    <row r="239" ht="30" customHeight="1" x14ac:dyDescent="0.25"/>
    <row r="240" ht="30" customHeight="1" x14ac:dyDescent="0.25"/>
    <row r="241" ht="30" customHeight="1" x14ac:dyDescent="0.25"/>
    <row r="242" ht="30" customHeight="1" x14ac:dyDescent="0.25"/>
    <row r="243" ht="30" customHeight="1" x14ac:dyDescent="0.25"/>
    <row r="244" ht="30" customHeight="1" x14ac:dyDescent="0.25"/>
    <row r="245" ht="30" customHeight="1" x14ac:dyDescent="0.25"/>
    <row r="246" ht="30" customHeight="1" x14ac:dyDescent="0.25"/>
  </sheetData>
  <mergeCells count="51">
    <mergeCell ref="A55:F55"/>
    <mergeCell ref="A167:E167"/>
    <mergeCell ref="A127:D127"/>
    <mergeCell ref="A24:B24"/>
    <mergeCell ref="A104:H104"/>
    <mergeCell ref="A51:H51"/>
    <mergeCell ref="A63:F63"/>
    <mergeCell ref="C68:E68"/>
    <mergeCell ref="A76:F76"/>
    <mergeCell ref="A70:F70"/>
    <mergeCell ref="C75:E75"/>
    <mergeCell ref="A77:B77"/>
    <mergeCell ref="A86:H86"/>
    <mergeCell ref="A39:F39"/>
    <mergeCell ref="A50:F50"/>
    <mergeCell ref="D83:E83"/>
    <mergeCell ref="A102:C102"/>
    <mergeCell ref="D81:E81"/>
    <mergeCell ref="G56:G60"/>
    <mergeCell ref="A1:H1"/>
    <mergeCell ref="A37:F37"/>
    <mergeCell ref="A46:F46"/>
    <mergeCell ref="A8:A9"/>
    <mergeCell ref="A21:E21"/>
    <mergeCell ref="A16:E16"/>
    <mergeCell ref="A10:E10"/>
    <mergeCell ref="A3:H3"/>
    <mergeCell ref="A7:H7"/>
    <mergeCell ref="A22:H22"/>
    <mergeCell ref="A23:H23"/>
    <mergeCell ref="A41:F41"/>
    <mergeCell ref="A5:H5"/>
    <mergeCell ref="A44:F44"/>
    <mergeCell ref="A32:H32"/>
    <mergeCell ref="A29:B29"/>
    <mergeCell ref="C34:H35"/>
    <mergeCell ref="A158:H158"/>
    <mergeCell ref="A137:B137"/>
    <mergeCell ref="D137:E137"/>
    <mergeCell ref="A149:C149"/>
    <mergeCell ref="D82:E82"/>
    <mergeCell ref="A155:I155"/>
    <mergeCell ref="A107:D107"/>
    <mergeCell ref="A118:C118"/>
    <mergeCell ref="A56:F60"/>
    <mergeCell ref="A88:D88"/>
    <mergeCell ref="A94:D94"/>
    <mergeCell ref="A126:C126"/>
    <mergeCell ref="G47:H48"/>
    <mergeCell ref="A129:B129"/>
    <mergeCell ref="A142:B143"/>
  </mergeCells>
  <phoneticPr fontId="6" type="noConversion"/>
  <dataValidations count="7">
    <dataValidation type="list" allowBlank="1" showInputMessage="1" showErrorMessage="1" sqref="C65:C67 C72:C74" xr:uid="{00000000-0002-0000-0300-000000000000}">
      <formula1>Unidad_de_medida</formula1>
    </dataValidation>
    <dataValidation type="list" allowBlank="1" showInputMessage="1" showErrorMessage="1" sqref="B65:B67 B72:B74" xr:uid="{00000000-0002-0000-0300-000001000000}">
      <formula1>Naturaleza</formula1>
    </dataValidation>
    <dataValidation type="list" allowBlank="1" showInputMessage="1" showErrorMessage="1" sqref="A96:A99" xr:uid="{00000000-0002-0000-0300-000002000000}">
      <formula1>Costo.de.Insumos.bienes</formula1>
    </dataValidation>
    <dataValidation type="list" allowBlank="1" showInputMessage="1" showErrorMessage="1" sqref="A121:A122" xr:uid="{00000000-0002-0000-0300-000003000000}">
      <formula1>Costos.Variables.x.m3</formula1>
    </dataValidation>
    <dataValidation type="list" allowBlank="1" showInputMessage="1" showErrorMessage="1" sqref="A72:A74" xr:uid="{00000000-0002-0000-0300-000004000000}">
      <formula1>Equipamiento</formula1>
    </dataValidation>
    <dataValidation type="list" allowBlank="1" showInputMessage="1" showErrorMessage="1" sqref="A65:A67" xr:uid="{00000000-0002-0000-0300-000005000000}">
      <formula1>Infraestructura</formula1>
    </dataValidation>
    <dataValidation type="list" allowBlank="1" showInputMessage="1" showErrorMessage="1" sqref="C53" xr:uid="{5CE3759A-76F0-4DF4-8A7A-F69CCB51C17C}">
      <formula1>Tipo_de_suministro_de_OM</formula1>
    </dataValidation>
  </dataValidations>
  <printOptions horizontalCentered="1"/>
  <pageMargins left="0.59055118110236227" right="0.59055118110236227" top="0.59055118110236227" bottom="0.59055118110236227" header="0" footer="0"/>
  <pageSetup paperSize="9" scale="50" fitToHeight="0" orientation="portrait" r:id="rId1"/>
  <rowBreaks count="3" manualBreakCount="3">
    <brk id="50" max="7" man="1"/>
    <brk id="102" max="7" man="1"/>
    <brk id="157"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6000000}">
          <x14:formula1>
            <xm:f>'Lista desplegable'!$K$2:$K$5</xm:f>
          </x14:formula1>
          <xm:sqref>A113:A116</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3"/>
  <sheetViews>
    <sheetView view="pageBreakPreview" zoomScale="80" zoomScaleNormal="80" zoomScaleSheetLayoutView="80" zoomScalePageLayoutView="80" workbookViewId="0">
      <selection activeCell="N8" sqref="N8"/>
    </sheetView>
  </sheetViews>
  <sheetFormatPr baseColWidth="10" defaultRowHeight="15" x14ac:dyDescent="0.25"/>
  <cols>
    <col min="1" max="1" width="11" customWidth="1"/>
    <col min="2" max="11" width="11.7109375" customWidth="1"/>
    <col min="12" max="12" width="11.42578125" customWidth="1"/>
    <col min="13" max="13" width="10.85546875" customWidth="1"/>
    <col min="14" max="14" width="17.42578125" customWidth="1"/>
    <col min="15" max="15" width="3" style="7" customWidth="1"/>
    <col min="16" max="16" width="12.42578125" customWidth="1"/>
    <col min="17" max="17" width="12.85546875" customWidth="1"/>
    <col min="18" max="18" width="2.42578125" customWidth="1"/>
    <col min="19" max="19" width="42.140625" customWidth="1"/>
    <col min="20" max="20" width="23" customWidth="1"/>
    <col min="21" max="21" width="10.85546875" style="7"/>
    <col min="22" max="22" width="13.7109375" style="1" customWidth="1"/>
  </cols>
  <sheetData>
    <row r="1" spans="1:14" x14ac:dyDescent="0.25">
      <c r="A1" s="330" t="s">
        <v>111</v>
      </c>
      <c r="B1" s="331"/>
      <c r="C1" s="331"/>
      <c r="D1" s="331"/>
      <c r="E1" s="331"/>
      <c r="F1" s="331"/>
      <c r="G1" s="331"/>
      <c r="H1" s="331"/>
      <c r="I1" s="331"/>
      <c r="J1" s="331"/>
      <c r="K1" s="331"/>
      <c r="L1" s="331"/>
      <c r="M1" s="331"/>
      <c r="N1" s="332"/>
    </row>
    <row r="2" spans="1:14" s="3" customFormat="1" ht="68.25" customHeight="1" x14ac:dyDescent="0.25">
      <c r="A2" s="4" t="s">
        <v>31</v>
      </c>
      <c r="B2" s="4" t="s">
        <v>18</v>
      </c>
      <c r="C2" s="4" t="s">
        <v>19</v>
      </c>
      <c r="D2" s="4" t="s">
        <v>20</v>
      </c>
      <c r="E2" s="4" t="s">
        <v>21</v>
      </c>
      <c r="F2" s="4" t="s">
        <v>22</v>
      </c>
      <c r="G2" s="4" t="s">
        <v>23</v>
      </c>
      <c r="H2" s="4" t="s">
        <v>24</v>
      </c>
      <c r="I2" s="4" t="s">
        <v>25</v>
      </c>
      <c r="J2" s="4" t="s">
        <v>26</v>
      </c>
      <c r="K2" s="4" t="s">
        <v>27</v>
      </c>
      <c r="L2" s="4" t="s">
        <v>28</v>
      </c>
      <c r="M2" s="4" t="s">
        <v>29</v>
      </c>
      <c r="N2" s="4" t="s">
        <v>30</v>
      </c>
    </row>
    <row r="3" spans="1:14" x14ac:dyDescent="0.25">
      <c r="A3" s="5">
        <v>2020</v>
      </c>
      <c r="B3" s="11"/>
      <c r="C3" s="11"/>
      <c r="D3" s="11"/>
      <c r="E3" s="11"/>
      <c r="F3" s="11"/>
      <c r="G3" s="11"/>
      <c r="H3" s="6">
        <f>+'4. Análisis costo beneficio'!G21</f>
        <v>0</v>
      </c>
      <c r="I3" s="6">
        <f t="shared" ref="I3:M3" si="0">+H3</f>
        <v>0</v>
      </c>
      <c r="J3" s="6">
        <f t="shared" si="0"/>
        <v>0</v>
      </c>
      <c r="K3" s="6">
        <f t="shared" si="0"/>
        <v>0</v>
      </c>
      <c r="L3" s="6">
        <f t="shared" si="0"/>
        <v>0</v>
      </c>
      <c r="M3" s="6">
        <f t="shared" si="0"/>
        <v>0</v>
      </c>
      <c r="N3" s="6">
        <f>SUM(B3:M3)</f>
        <v>0</v>
      </c>
    </row>
    <row r="4" spans="1:14" x14ac:dyDescent="0.25">
      <c r="A4" s="5">
        <f>+A3+1</f>
        <v>2021</v>
      </c>
      <c r="B4" s="6">
        <f>+M3</f>
        <v>0</v>
      </c>
      <c r="C4" s="6">
        <f t="shared" ref="C4:G4" si="1">+B4</f>
        <v>0</v>
      </c>
      <c r="D4" s="6">
        <f t="shared" si="1"/>
        <v>0</v>
      </c>
      <c r="E4" s="6">
        <f t="shared" si="1"/>
        <v>0</v>
      </c>
      <c r="F4" s="6">
        <f t="shared" si="1"/>
        <v>0</v>
      </c>
      <c r="G4" s="6">
        <f t="shared" si="1"/>
        <v>0</v>
      </c>
      <c r="H4" s="6">
        <f>+G4</f>
        <v>0</v>
      </c>
      <c r="I4" s="6">
        <f>+H4</f>
        <v>0</v>
      </c>
      <c r="J4" s="6">
        <f t="shared" ref="J4:L4" si="2">+I4</f>
        <v>0</v>
      </c>
      <c r="K4" s="6">
        <f t="shared" si="2"/>
        <v>0</v>
      </c>
      <c r="L4" s="6">
        <f t="shared" si="2"/>
        <v>0</v>
      </c>
      <c r="M4" s="6">
        <f>+L4</f>
        <v>0</v>
      </c>
      <c r="N4" s="6">
        <f t="shared" ref="N4:N7" si="3">SUM(B4:M4)</f>
        <v>0</v>
      </c>
    </row>
    <row r="5" spans="1:14" x14ac:dyDescent="0.25">
      <c r="A5" s="5">
        <f t="shared" ref="A5:A7" si="4">+A4+1</f>
        <v>2022</v>
      </c>
      <c r="B5" s="6">
        <f>+M4</f>
        <v>0</v>
      </c>
      <c r="C5" s="6">
        <f>+B5</f>
        <v>0</v>
      </c>
      <c r="D5" s="6">
        <f t="shared" ref="D5:L5" si="5">+C5</f>
        <v>0</v>
      </c>
      <c r="E5" s="6">
        <f t="shared" si="5"/>
        <v>0</v>
      </c>
      <c r="F5" s="6">
        <f t="shared" si="5"/>
        <v>0</v>
      </c>
      <c r="G5" s="6">
        <f t="shared" si="5"/>
        <v>0</v>
      </c>
      <c r="H5" s="6">
        <v>0</v>
      </c>
      <c r="I5" s="6">
        <f t="shared" si="5"/>
        <v>0</v>
      </c>
      <c r="J5" s="6">
        <f t="shared" si="5"/>
        <v>0</v>
      </c>
      <c r="K5" s="6">
        <f t="shared" si="5"/>
        <v>0</v>
      </c>
      <c r="L5" s="6">
        <f t="shared" si="5"/>
        <v>0</v>
      </c>
      <c r="M5" s="6">
        <f>+L5</f>
        <v>0</v>
      </c>
      <c r="N5" s="6">
        <f t="shared" si="3"/>
        <v>0</v>
      </c>
    </row>
    <row r="6" spans="1:14" x14ac:dyDescent="0.25">
      <c r="A6" s="5">
        <f t="shared" si="4"/>
        <v>2023</v>
      </c>
      <c r="B6" s="6">
        <f t="shared" ref="B6:B8" si="6">+M5</f>
        <v>0</v>
      </c>
      <c r="C6" s="6">
        <f t="shared" ref="C6:M8" si="7">+B6</f>
        <v>0</v>
      </c>
      <c r="D6" s="6">
        <f t="shared" si="7"/>
        <v>0</v>
      </c>
      <c r="E6" s="6">
        <f t="shared" si="7"/>
        <v>0</v>
      </c>
      <c r="F6" s="6">
        <f t="shared" si="7"/>
        <v>0</v>
      </c>
      <c r="G6" s="6">
        <f t="shared" si="7"/>
        <v>0</v>
      </c>
      <c r="H6" s="6">
        <f t="shared" si="7"/>
        <v>0</v>
      </c>
      <c r="I6" s="6">
        <f t="shared" si="7"/>
        <v>0</v>
      </c>
      <c r="J6" s="6">
        <f t="shared" si="7"/>
        <v>0</v>
      </c>
      <c r="K6" s="6">
        <f t="shared" si="7"/>
        <v>0</v>
      </c>
      <c r="L6" s="6">
        <f t="shared" si="7"/>
        <v>0</v>
      </c>
      <c r="M6" s="6">
        <f t="shared" si="7"/>
        <v>0</v>
      </c>
      <c r="N6" s="6">
        <f t="shared" si="3"/>
        <v>0</v>
      </c>
    </row>
    <row r="7" spans="1:14" x14ac:dyDescent="0.25">
      <c r="A7" s="5">
        <f t="shared" si="4"/>
        <v>2024</v>
      </c>
      <c r="B7" s="6">
        <f t="shared" si="6"/>
        <v>0</v>
      </c>
      <c r="C7" s="6">
        <f t="shared" si="7"/>
        <v>0</v>
      </c>
      <c r="D7" s="6">
        <f t="shared" si="7"/>
        <v>0</v>
      </c>
      <c r="E7" s="6">
        <f t="shared" si="7"/>
        <v>0</v>
      </c>
      <c r="F7" s="6">
        <f t="shared" si="7"/>
        <v>0</v>
      </c>
      <c r="G7" s="6">
        <f t="shared" si="7"/>
        <v>0</v>
      </c>
      <c r="H7" s="6">
        <f t="shared" si="7"/>
        <v>0</v>
      </c>
      <c r="I7" s="6">
        <f t="shared" si="7"/>
        <v>0</v>
      </c>
      <c r="J7" s="6">
        <f t="shared" si="7"/>
        <v>0</v>
      </c>
      <c r="K7" s="6">
        <f t="shared" si="7"/>
        <v>0</v>
      </c>
      <c r="L7" s="6">
        <f t="shared" si="7"/>
        <v>0</v>
      </c>
      <c r="M7" s="6">
        <f t="shared" si="7"/>
        <v>0</v>
      </c>
      <c r="N7" s="6">
        <f t="shared" si="3"/>
        <v>0</v>
      </c>
    </row>
    <row r="8" spans="1:14" x14ac:dyDescent="0.25">
      <c r="A8" s="5">
        <f t="shared" ref="A8" si="8">+A7+1</f>
        <v>2025</v>
      </c>
      <c r="B8" s="6">
        <f t="shared" si="6"/>
        <v>0</v>
      </c>
      <c r="C8" s="6">
        <f t="shared" si="7"/>
        <v>0</v>
      </c>
      <c r="D8" s="6">
        <f t="shared" si="7"/>
        <v>0</v>
      </c>
      <c r="E8" s="6">
        <f t="shared" si="7"/>
        <v>0</v>
      </c>
      <c r="F8" s="6">
        <f t="shared" si="7"/>
        <v>0</v>
      </c>
      <c r="G8" s="6">
        <f t="shared" si="7"/>
        <v>0</v>
      </c>
      <c r="H8" s="11"/>
      <c r="I8" s="11"/>
      <c r="J8" s="11"/>
      <c r="K8" s="11"/>
      <c r="L8" s="11"/>
      <c r="M8" s="11"/>
      <c r="N8" s="6">
        <f t="shared" ref="N8" si="9">SUM(B8:M8)</f>
        <v>0</v>
      </c>
    </row>
    <row r="9" spans="1:14" x14ac:dyDescent="0.25">
      <c r="A9" s="339" t="s">
        <v>77</v>
      </c>
      <c r="B9" s="339"/>
      <c r="C9" s="339"/>
      <c r="D9" s="339"/>
      <c r="E9" s="339"/>
      <c r="F9" s="339"/>
      <c r="G9" s="339"/>
      <c r="H9" s="339"/>
      <c r="I9" s="339"/>
      <c r="J9" s="339"/>
      <c r="K9" s="339"/>
      <c r="L9" s="339"/>
      <c r="M9" s="339"/>
      <c r="N9" s="9">
        <f>SUM(N3:N8)</f>
        <v>0</v>
      </c>
    </row>
    <row r="10" spans="1:14" s="7" customFormat="1" ht="26.25" customHeight="1" x14ac:dyDescent="0.25">
      <c r="A10" s="335" t="s">
        <v>76</v>
      </c>
      <c r="B10" s="335"/>
      <c r="C10" s="335"/>
      <c r="D10" s="335"/>
      <c r="E10" s="335"/>
      <c r="F10" s="335"/>
      <c r="G10" s="335"/>
      <c r="H10" s="335"/>
      <c r="I10" s="335"/>
      <c r="J10" s="335"/>
      <c r="K10" s="335"/>
      <c r="L10" s="335"/>
      <c r="M10" s="335"/>
      <c r="N10" s="335"/>
    </row>
    <row r="11" spans="1:14" ht="54" customHeight="1" x14ac:dyDescent="0.25">
      <c r="A11" s="8" t="s">
        <v>39</v>
      </c>
      <c r="B11" s="35">
        <f>+'4. Análisis costo beneficio'!$C$150</f>
        <v>0</v>
      </c>
      <c r="C11" s="10"/>
      <c r="D11" s="10"/>
      <c r="E11" s="10"/>
      <c r="F11" s="10"/>
      <c r="G11" s="10"/>
      <c r="H11" s="10"/>
      <c r="I11" s="10"/>
      <c r="J11" s="10"/>
      <c r="K11" s="10"/>
      <c r="L11" s="10"/>
      <c r="M11" s="10"/>
      <c r="N11" s="10"/>
    </row>
    <row r="12" spans="1:14" x14ac:dyDescent="0.25">
      <c r="A12" s="330" t="s">
        <v>113</v>
      </c>
      <c r="B12" s="331"/>
      <c r="C12" s="333"/>
      <c r="D12" s="333"/>
      <c r="E12" s="333"/>
      <c r="F12" s="333"/>
      <c r="G12" s="333"/>
      <c r="H12" s="333"/>
      <c r="I12" s="333"/>
      <c r="J12" s="333"/>
      <c r="K12" s="333"/>
      <c r="L12" s="333"/>
      <c r="M12" s="333"/>
      <c r="N12" s="334"/>
    </row>
    <row r="13" spans="1:14" ht="30" x14ac:dyDescent="0.25">
      <c r="A13" s="4" t="s">
        <v>31</v>
      </c>
      <c r="B13" s="4" t="s">
        <v>18</v>
      </c>
      <c r="C13" s="4" t="s">
        <v>19</v>
      </c>
      <c r="D13" s="4" t="s">
        <v>20</v>
      </c>
      <c r="E13" s="4" t="s">
        <v>21</v>
      </c>
      <c r="F13" s="4" t="s">
        <v>22</v>
      </c>
      <c r="G13" s="4" t="s">
        <v>23</v>
      </c>
      <c r="H13" s="4" t="s">
        <v>24</v>
      </c>
      <c r="I13" s="4" t="s">
        <v>25</v>
      </c>
      <c r="J13" s="4" t="s">
        <v>26</v>
      </c>
      <c r="K13" s="4" t="s">
        <v>27</v>
      </c>
      <c r="L13" s="4" t="s">
        <v>28</v>
      </c>
      <c r="M13" s="4" t="s">
        <v>29</v>
      </c>
      <c r="N13" s="4" t="s">
        <v>30</v>
      </c>
    </row>
    <row r="14" spans="1:14" x14ac:dyDescent="0.25">
      <c r="A14" s="5">
        <v>2020</v>
      </c>
      <c r="B14" s="6"/>
      <c r="C14" s="6"/>
      <c r="D14" s="6"/>
      <c r="E14" s="6"/>
      <c r="F14" s="6"/>
      <c r="G14" s="6"/>
      <c r="H14" s="6">
        <f>+H3*$B$11</f>
        <v>0</v>
      </c>
      <c r="I14" s="6">
        <f t="shared" ref="I14:M14" si="10">+I3*$B$11</f>
        <v>0</v>
      </c>
      <c r="J14" s="6">
        <f t="shared" si="10"/>
        <v>0</v>
      </c>
      <c r="K14" s="6">
        <f t="shared" si="10"/>
        <v>0</v>
      </c>
      <c r="L14" s="6">
        <f t="shared" si="10"/>
        <v>0</v>
      </c>
      <c r="M14" s="6">
        <f t="shared" si="10"/>
        <v>0</v>
      </c>
      <c r="N14" s="6">
        <f>SUM(B14:M14)</f>
        <v>0</v>
      </c>
    </row>
    <row r="15" spans="1:14" x14ac:dyDescent="0.25">
      <c r="A15" s="5">
        <f>+A14+1</f>
        <v>2021</v>
      </c>
      <c r="B15" s="6">
        <f t="shared" ref="B15:M15" si="11">+B4*$B$11</f>
        <v>0</v>
      </c>
      <c r="C15" s="6">
        <f t="shared" si="11"/>
        <v>0</v>
      </c>
      <c r="D15" s="6">
        <f t="shared" si="11"/>
        <v>0</v>
      </c>
      <c r="E15" s="6">
        <f t="shared" si="11"/>
        <v>0</v>
      </c>
      <c r="F15" s="6">
        <f t="shared" si="11"/>
        <v>0</v>
      </c>
      <c r="G15" s="6">
        <f t="shared" si="11"/>
        <v>0</v>
      </c>
      <c r="H15" s="6">
        <f t="shared" si="11"/>
        <v>0</v>
      </c>
      <c r="I15" s="6">
        <f t="shared" si="11"/>
        <v>0</v>
      </c>
      <c r="J15" s="6">
        <f t="shared" si="11"/>
        <v>0</v>
      </c>
      <c r="K15" s="6">
        <f t="shared" si="11"/>
        <v>0</v>
      </c>
      <c r="L15" s="6">
        <f t="shared" si="11"/>
        <v>0</v>
      </c>
      <c r="M15" s="6">
        <f t="shared" si="11"/>
        <v>0</v>
      </c>
      <c r="N15" s="6">
        <f t="shared" ref="N15:N19" si="12">SUM(B15:M15)</f>
        <v>0</v>
      </c>
    </row>
    <row r="16" spans="1:14" x14ac:dyDescent="0.25">
      <c r="A16" s="5">
        <f t="shared" ref="A16:A19" si="13">+A15+1</f>
        <v>2022</v>
      </c>
      <c r="B16" s="6">
        <f t="shared" ref="B16:M16" si="14">+B5*$B$11</f>
        <v>0</v>
      </c>
      <c r="C16" s="6">
        <f t="shared" si="14"/>
        <v>0</v>
      </c>
      <c r="D16" s="6">
        <f t="shared" si="14"/>
        <v>0</v>
      </c>
      <c r="E16" s="6">
        <f t="shared" si="14"/>
        <v>0</v>
      </c>
      <c r="F16" s="6">
        <f t="shared" si="14"/>
        <v>0</v>
      </c>
      <c r="G16" s="6">
        <f t="shared" si="14"/>
        <v>0</v>
      </c>
      <c r="H16" s="6">
        <f t="shared" si="14"/>
        <v>0</v>
      </c>
      <c r="I16" s="6">
        <f t="shared" si="14"/>
        <v>0</v>
      </c>
      <c r="J16" s="6">
        <f t="shared" si="14"/>
        <v>0</v>
      </c>
      <c r="K16" s="6">
        <f t="shared" si="14"/>
        <v>0</v>
      </c>
      <c r="L16" s="6">
        <f t="shared" si="14"/>
        <v>0</v>
      </c>
      <c r="M16" s="6">
        <f t="shared" si="14"/>
        <v>0</v>
      </c>
      <c r="N16" s="6">
        <f t="shared" si="12"/>
        <v>0</v>
      </c>
    </row>
    <row r="17" spans="1:22" x14ac:dyDescent="0.25">
      <c r="A17" s="5">
        <f t="shared" si="13"/>
        <v>2023</v>
      </c>
      <c r="B17" s="6">
        <f t="shared" ref="B17:M17" si="15">+B6*$B$11</f>
        <v>0</v>
      </c>
      <c r="C17" s="6">
        <f t="shared" si="15"/>
        <v>0</v>
      </c>
      <c r="D17" s="6">
        <f t="shared" si="15"/>
        <v>0</v>
      </c>
      <c r="E17" s="6">
        <f t="shared" si="15"/>
        <v>0</v>
      </c>
      <c r="F17" s="6">
        <f t="shared" si="15"/>
        <v>0</v>
      </c>
      <c r="G17" s="6">
        <f t="shared" si="15"/>
        <v>0</v>
      </c>
      <c r="H17" s="6">
        <f t="shared" si="15"/>
        <v>0</v>
      </c>
      <c r="I17" s="6">
        <f t="shared" si="15"/>
        <v>0</v>
      </c>
      <c r="J17" s="6">
        <f t="shared" si="15"/>
        <v>0</v>
      </c>
      <c r="K17" s="6">
        <f t="shared" si="15"/>
        <v>0</v>
      </c>
      <c r="L17" s="6">
        <f t="shared" si="15"/>
        <v>0</v>
      </c>
      <c r="M17" s="6">
        <f t="shared" si="15"/>
        <v>0</v>
      </c>
      <c r="N17" s="6">
        <f t="shared" si="12"/>
        <v>0</v>
      </c>
    </row>
    <row r="18" spans="1:22" x14ac:dyDescent="0.25">
      <c r="A18" s="5">
        <f t="shared" si="13"/>
        <v>2024</v>
      </c>
      <c r="B18" s="6">
        <f t="shared" ref="B18:M18" si="16">+B7*$B$11</f>
        <v>0</v>
      </c>
      <c r="C18" s="6">
        <f t="shared" si="16"/>
        <v>0</v>
      </c>
      <c r="D18" s="6">
        <f t="shared" si="16"/>
        <v>0</v>
      </c>
      <c r="E18" s="6">
        <f t="shared" si="16"/>
        <v>0</v>
      </c>
      <c r="F18" s="6">
        <f t="shared" si="16"/>
        <v>0</v>
      </c>
      <c r="G18" s="6">
        <f t="shared" si="16"/>
        <v>0</v>
      </c>
      <c r="H18" s="6">
        <f t="shared" si="16"/>
        <v>0</v>
      </c>
      <c r="I18" s="6">
        <f t="shared" si="16"/>
        <v>0</v>
      </c>
      <c r="J18" s="6">
        <f t="shared" si="16"/>
        <v>0</v>
      </c>
      <c r="K18" s="6">
        <f t="shared" si="16"/>
        <v>0</v>
      </c>
      <c r="L18" s="6">
        <f t="shared" si="16"/>
        <v>0</v>
      </c>
      <c r="M18" s="6">
        <f t="shared" si="16"/>
        <v>0</v>
      </c>
      <c r="N18" s="6">
        <f t="shared" si="12"/>
        <v>0</v>
      </c>
    </row>
    <row r="19" spans="1:22" x14ac:dyDescent="0.25">
      <c r="A19" s="5">
        <f t="shared" si="13"/>
        <v>2025</v>
      </c>
      <c r="B19" s="6">
        <f t="shared" ref="B19:G19" si="17">+B8*$B$11</f>
        <v>0</v>
      </c>
      <c r="C19" s="6">
        <f t="shared" si="17"/>
        <v>0</v>
      </c>
      <c r="D19" s="6">
        <f t="shared" si="17"/>
        <v>0</v>
      </c>
      <c r="E19" s="6">
        <f t="shared" si="17"/>
        <v>0</v>
      </c>
      <c r="F19" s="6">
        <f t="shared" si="17"/>
        <v>0</v>
      </c>
      <c r="G19" s="6">
        <f t="shared" si="17"/>
        <v>0</v>
      </c>
      <c r="H19" s="6"/>
      <c r="I19" s="6"/>
      <c r="J19" s="6"/>
      <c r="K19" s="6"/>
      <c r="L19" s="6"/>
      <c r="M19" s="6"/>
      <c r="N19" s="6">
        <f t="shared" si="12"/>
        <v>0</v>
      </c>
    </row>
    <row r="20" spans="1:22" x14ac:dyDescent="0.25">
      <c r="A20" s="339" t="s">
        <v>40</v>
      </c>
      <c r="B20" s="339"/>
      <c r="C20" s="339"/>
      <c r="D20" s="339"/>
      <c r="E20" s="339"/>
      <c r="F20" s="339"/>
      <c r="G20" s="339"/>
      <c r="H20" s="339"/>
      <c r="I20" s="339"/>
      <c r="J20" s="339"/>
      <c r="K20" s="339"/>
      <c r="L20" s="339"/>
      <c r="M20" s="339"/>
      <c r="N20" s="9">
        <f>SUM(N14:N19)</f>
        <v>0</v>
      </c>
    </row>
    <row r="21" spans="1:22" ht="30" customHeight="1" x14ac:dyDescent="0.25">
      <c r="A21" s="338" t="s">
        <v>76</v>
      </c>
      <c r="B21" s="338"/>
      <c r="C21" s="338"/>
      <c r="D21" s="338"/>
      <c r="E21" s="338"/>
      <c r="F21" s="338"/>
      <c r="G21" s="338"/>
      <c r="H21" s="338"/>
      <c r="I21" s="338"/>
      <c r="J21" s="338"/>
      <c r="K21" s="338"/>
      <c r="L21" s="338"/>
      <c r="M21" s="338"/>
      <c r="N21" s="338"/>
    </row>
    <row r="22" spans="1:22" x14ac:dyDescent="0.25">
      <c r="A22" s="2"/>
      <c r="B22" s="2"/>
      <c r="C22" s="2"/>
      <c r="D22" s="2"/>
      <c r="E22" s="2"/>
      <c r="F22" s="2"/>
      <c r="G22" s="2"/>
      <c r="H22" s="2"/>
      <c r="I22" s="2"/>
      <c r="J22" s="2"/>
      <c r="K22" s="2"/>
      <c r="L22" s="2"/>
      <c r="M22" s="2"/>
      <c r="N22" s="2"/>
    </row>
    <row r="23" spans="1:22" ht="95.25" customHeight="1" x14ac:dyDescent="0.25">
      <c r="A23" s="16"/>
      <c r="B23" s="2"/>
      <c r="C23" s="2"/>
      <c r="D23" s="2"/>
      <c r="E23" s="336" t="s">
        <v>102</v>
      </c>
      <c r="F23" s="336"/>
      <c r="G23" s="2"/>
      <c r="H23" s="20"/>
      <c r="I23" s="2"/>
      <c r="J23" s="2"/>
      <c r="K23" s="337" t="s">
        <v>103</v>
      </c>
      <c r="L23" s="337"/>
      <c r="M23" s="2"/>
      <c r="N23" s="2"/>
      <c r="O23"/>
      <c r="U23"/>
      <c r="V23"/>
    </row>
    <row r="24" spans="1:22" ht="105" x14ac:dyDescent="0.25">
      <c r="A24" s="4" t="s">
        <v>34</v>
      </c>
      <c r="B24" s="4" t="s">
        <v>32</v>
      </c>
      <c r="C24" s="2"/>
      <c r="D24" s="3"/>
      <c r="E24" s="4" t="s">
        <v>33</v>
      </c>
      <c r="F24" s="4" t="s">
        <v>178</v>
      </c>
      <c r="G24" s="25"/>
      <c r="H24" s="26"/>
      <c r="I24" s="2"/>
      <c r="J24" s="2"/>
      <c r="K24" s="4" t="s">
        <v>33</v>
      </c>
      <c r="L24" s="4" t="s">
        <v>178</v>
      </c>
      <c r="M24" s="2"/>
      <c r="N24" s="2"/>
      <c r="O24"/>
      <c r="U24"/>
      <c r="V24"/>
    </row>
    <row r="25" spans="1:22" x14ac:dyDescent="0.25">
      <c r="A25" s="12" t="s">
        <v>136</v>
      </c>
      <c r="B25" s="18">
        <f>+MAX($C$3:$M$8)</f>
        <v>0</v>
      </c>
      <c r="C25" s="2"/>
      <c r="D25" s="2"/>
      <c r="E25" s="12" t="s">
        <v>163</v>
      </c>
      <c r="F25" s="18">
        <f>+F26*30</f>
        <v>0</v>
      </c>
      <c r="G25" s="19"/>
      <c r="H25" s="20"/>
      <c r="I25" s="2"/>
      <c r="J25" s="2"/>
      <c r="K25" s="12" t="s">
        <v>163</v>
      </c>
      <c r="L25" s="18">
        <f>+F25*(1+$M$25)</f>
        <v>0</v>
      </c>
      <c r="M25" s="30">
        <v>0.25</v>
      </c>
      <c r="N25" s="36" t="s">
        <v>152</v>
      </c>
      <c r="O25"/>
      <c r="U25"/>
      <c r="V25"/>
    </row>
    <row r="26" spans="1:22" x14ac:dyDescent="0.25">
      <c r="A26" s="12" t="s">
        <v>137</v>
      </c>
      <c r="B26" s="18">
        <f>+$B$25/30</f>
        <v>0</v>
      </c>
      <c r="C26" s="2"/>
      <c r="D26" s="2"/>
      <c r="E26" s="12" t="s">
        <v>164</v>
      </c>
      <c r="F26" s="18">
        <f>+F28*16</f>
        <v>0</v>
      </c>
      <c r="G26" s="19"/>
      <c r="H26" s="20"/>
      <c r="I26" s="2"/>
      <c r="J26" s="2"/>
      <c r="K26" s="12" t="s">
        <v>164</v>
      </c>
      <c r="L26" s="18">
        <f>+F26*(1+$M$25)</f>
        <v>0</v>
      </c>
      <c r="M26" s="2"/>
      <c r="N26" s="2"/>
      <c r="O26"/>
      <c r="U26"/>
      <c r="V26"/>
    </row>
    <row r="27" spans="1:22" ht="18" customHeight="1" x14ac:dyDescent="0.25">
      <c r="A27" s="12" t="s">
        <v>138</v>
      </c>
      <c r="B27" s="18">
        <f>+$B$26/24</f>
        <v>0</v>
      </c>
      <c r="C27" s="2"/>
      <c r="D27" s="2"/>
      <c r="E27" s="12" t="s">
        <v>142</v>
      </c>
      <c r="F27" s="18">
        <f>+$B$26/24</f>
        <v>0</v>
      </c>
      <c r="G27" s="19">
        <v>24</v>
      </c>
      <c r="H27" s="21" t="s">
        <v>36</v>
      </c>
      <c r="I27" s="2"/>
      <c r="J27" s="2"/>
      <c r="K27" s="33" t="s">
        <v>142</v>
      </c>
      <c r="L27" s="18">
        <f>+F27*(1+$M$25)</f>
        <v>0</v>
      </c>
      <c r="M27" s="2"/>
      <c r="N27" s="2"/>
      <c r="O27"/>
      <c r="U27"/>
      <c r="V27"/>
    </row>
    <row r="28" spans="1:22" x14ac:dyDescent="0.25">
      <c r="A28" s="22" t="s">
        <v>154</v>
      </c>
      <c r="B28" s="2"/>
      <c r="D28" s="2"/>
      <c r="E28" s="31" t="s">
        <v>143</v>
      </c>
      <c r="F28" s="29">
        <f>+$B$26/16</f>
        <v>0</v>
      </c>
      <c r="G28" s="23">
        <v>16</v>
      </c>
      <c r="H28" s="21" t="s">
        <v>37</v>
      </c>
      <c r="I28" s="2"/>
      <c r="J28" s="2"/>
      <c r="K28" s="31" t="s">
        <v>145</v>
      </c>
      <c r="L28" s="32">
        <f>+F28*(1+$M$25)</f>
        <v>0</v>
      </c>
      <c r="M28" s="2"/>
      <c r="N28" s="2"/>
      <c r="O28"/>
      <c r="U28"/>
      <c r="V28"/>
    </row>
    <row r="29" spans="1:22" x14ac:dyDescent="0.25">
      <c r="A29" s="27"/>
      <c r="B29" s="2"/>
      <c r="C29" s="24"/>
      <c r="D29" s="2"/>
      <c r="E29" s="12" t="s">
        <v>144</v>
      </c>
      <c r="F29" s="18">
        <f>+$B$26/8</f>
        <v>0</v>
      </c>
      <c r="G29" s="19">
        <v>8</v>
      </c>
      <c r="H29" s="21" t="s">
        <v>38</v>
      </c>
      <c r="I29" s="2"/>
      <c r="J29" s="2"/>
      <c r="K29" s="12" t="s">
        <v>144</v>
      </c>
      <c r="L29" s="18">
        <f>+F29*(1+$M$25)</f>
        <v>0</v>
      </c>
      <c r="M29" s="2"/>
      <c r="N29" s="2"/>
      <c r="O29"/>
      <c r="U29"/>
      <c r="V29"/>
    </row>
    <row r="30" spans="1:22" x14ac:dyDescent="0.25">
      <c r="A30" s="27"/>
      <c r="B30" s="2"/>
      <c r="C30" s="2"/>
      <c r="D30" s="2"/>
      <c r="E30" s="2"/>
      <c r="F30" s="2"/>
      <c r="G30" s="2"/>
      <c r="H30" s="20"/>
      <c r="I30" s="2"/>
      <c r="J30" s="2"/>
      <c r="K30" s="2"/>
      <c r="L30" s="2"/>
      <c r="M30" s="2"/>
      <c r="N30" s="2"/>
      <c r="O30"/>
      <c r="U30"/>
      <c r="V30"/>
    </row>
    <row r="31" spans="1:22" x14ac:dyDescent="0.25">
      <c r="A31" s="28"/>
      <c r="B31" s="2"/>
      <c r="C31" s="2"/>
      <c r="D31" s="2"/>
      <c r="E31" s="2"/>
      <c r="F31" s="2"/>
      <c r="G31" s="2"/>
      <c r="H31" s="20"/>
      <c r="I31" s="2"/>
      <c r="J31" s="2"/>
      <c r="K31" s="2"/>
      <c r="L31" s="2"/>
      <c r="M31" s="2"/>
      <c r="N31" s="2"/>
      <c r="O31"/>
      <c r="U31"/>
      <c r="V31"/>
    </row>
    <row r="32" spans="1:22" x14ac:dyDescent="0.25">
      <c r="A32" s="28"/>
      <c r="B32" s="2"/>
      <c r="C32" s="2"/>
      <c r="D32" s="2"/>
      <c r="E32" s="2"/>
      <c r="F32" s="2"/>
      <c r="G32" s="2"/>
      <c r="H32" s="20"/>
      <c r="I32" s="2"/>
      <c r="J32" s="2"/>
      <c r="K32" s="2"/>
      <c r="L32" s="2"/>
      <c r="M32" s="2"/>
      <c r="N32" s="2"/>
      <c r="O32"/>
      <c r="U32"/>
      <c r="V32"/>
    </row>
    <row r="33" spans="1:22" x14ac:dyDescent="0.25">
      <c r="A33" s="2"/>
      <c r="B33" s="2"/>
      <c r="C33" s="2"/>
      <c r="D33" s="2"/>
      <c r="E33" s="2"/>
      <c r="F33" s="2"/>
      <c r="G33" s="2"/>
      <c r="H33" s="20"/>
      <c r="I33" s="2"/>
      <c r="J33" s="2"/>
      <c r="K33" s="2"/>
      <c r="L33" s="2"/>
      <c r="M33" s="2"/>
      <c r="N33" s="2"/>
      <c r="O33"/>
      <c r="U33"/>
      <c r="V33"/>
    </row>
    <row r="34" spans="1:22" ht="60.75" customHeight="1" x14ac:dyDescent="0.25">
      <c r="A34" s="2"/>
      <c r="B34" s="2"/>
      <c r="C34" s="2"/>
      <c r="D34" s="2"/>
      <c r="E34" s="2"/>
      <c r="F34" s="2"/>
      <c r="G34" s="2"/>
      <c r="H34" s="20"/>
      <c r="I34" s="2"/>
      <c r="J34" s="2"/>
      <c r="K34" s="2"/>
      <c r="L34" s="2"/>
      <c r="M34" s="2"/>
      <c r="N34" s="2"/>
      <c r="O34"/>
      <c r="U34"/>
      <c r="V34"/>
    </row>
    <row r="35" spans="1:22" x14ac:dyDescent="0.25">
      <c r="A35" s="2"/>
      <c r="B35" s="2"/>
      <c r="C35" s="2"/>
      <c r="D35" s="2"/>
      <c r="E35" s="2"/>
      <c r="F35" s="2"/>
      <c r="G35" s="2"/>
      <c r="H35" s="20"/>
      <c r="I35" s="2"/>
      <c r="J35" s="2"/>
      <c r="K35" s="2"/>
      <c r="L35" s="2"/>
      <c r="M35" s="2"/>
      <c r="N35" s="2"/>
      <c r="O35"/>
      <c r="U35"/>
      <c r="V35"/>
    </row>
    <row r="36" spans="1:22" x14ac:dyDescent="0.25">
      <c r="A36" s="2"/>
      <c r="B36" s="2"/>
      <c r="C36" s="2"/>
      <c r="D36" s="2"/>
      <c r="E36" s="2"/>
      <c r="F36" s="2"/>
      <c r="G36" s="2"/>
      <c r="H36" s="20"/>
      <c r="I36" s="2"/>
      <c r="J36" s="2"/>
      <c r="K36" s="2"/>
      <c r="L36" s="2"/>
      <c r="M36" s="2"/>
      <c r="N36" s="2"/>
      <c r="O36"/>
      <c r="U36"/>
      <c r="V36"/>
    </row>
    <row r="37" spans="1:22" x14ac:dyDescent="0.25">
      <c r="A37" s="2"/>
      <c r="B37" s="2"/>
      <c r="C37" s="2"/>
      <c r="D37" s="2"/>
      <c r="E37" s="2"/>
      <c r="F37" s="2"/>
      <c r="G37" s="2"/>
      <c r="H37" s="20"/>
      <c r="I37" s="2"/>
      <c r="J37" s="2"/>
      <c r="K37" s="2"/>
      <c r="L37" s="2"/>
      <c r="M37" s="2"/>
      <c r="N37" s="2"/>
      <c r="O37"/>
      <c r="U37"/>
      <c r="V37"/>
    </row>
    <row r="38" spans="1:22" x14ac:dyDescent="0.25">
      <c r="A38" s="2"/>
      <c r="B38" s="2"/>
      <c r="C38" s="2"/>
      <c r="D38" s="2"/>
      <c r="E38" s="2"/>
      <c r="F38" s="2"/>
      <c r="G38" s="2"/>
      <c r="H38" s="20"/>
      <c r="I38" s="2"/>
      <c r="J38" s="2"/>
      <c r="K38" s="2"/>
      <c r="L38" s="2"/>
      <c r="M38" s="2"/>
      <c r="N38" s="2"/>
      <c r="O38"/>
      <c r="U38"/>
      <c r="V38"/>
    </row>
    <row r="39" spans="1:22" x14ac:dyDescent="0.25">
      <c r="A39" s="2"/>
      <c r="B39" s="2"/>
      <c r="C39" s="2"/>
      <c r="D39" s="2"/>
      <c r="E39" s="2"/>
      <c r="F39" s="2"/>
      <c r="G39" s="2"/>
      <c r="H39" s="20"/>
      <c r="I39" s="2"/>
      <c r="J39" s="2"/>
      <c r="K39" s="2"/>
      <c r="L39" s="2"/>
      <c r="M39" s="2"/>
      <c r="N39" s="2"/>
      <c r="O39"/>
      <c r="U39"/>
      <c r="V39"/>
    </row>
    <row r="40" spans="1:22" x14ac:dyDescent="0.25">
      <c r="A40" s="2"/>
      <c r="B40" s="2"/>
      <c r="C40" s="2"/>
      <c r="D40" s="2"/>
      <c r="E40" s="2"/>
      <c r="F40" s="2"/>
      <c r="G40" s="2"/>
      <c r="H40" s="20"/>
      <c r="I40" s="2"/>
      <c r="J40" s="2"/>
      <c r="K40" s="2"/>
      <c r="L40" s="2"/>
      <c r="M40" s="2"/>
      <c r="N40" s="2"/>
      <c r="O40"/>
      <c r="U40"/>
      <c r="V40"/>
    </row>
    <row r="41" spans="1:22" x14ac:dyDescent="0.25">
      <c r="A41" s="2"/>
      <c r="B41" s="2"/>
      <c r="C41" s="2"/>
      <c r="D41" s="2"/>
      <c r="E41" s="2"/>
      <c r="F41" s="2"/>
      <c r="G41" s="2"/>
      <c r="H41" s="20"/>
      <c r="I41" s="2"/>
      <c r="J41" s="2"/>
      <c r="K41" s="2"/>
      <c r="L41" s="2"/>
      <c r="M41" s="2"/>
      <c r="N41" s="2"/>
      <c r="O41"/>
      <c r="U41"/>
      <c r="V41"/>
    </row>
    <row r="42" spans="1:22" x14ac:dyDescent="0.25">
      <c r="A42" s="2"/>
      <c r="B42" s="2"/>
      <c r="C42" s="2"/>
      <c r="D42" s="2"/>
      <c r="E42" s="2"/>
      <c r="F42" s="2"/>
      <c r="G42" s="2"/>
      <c r="H42" s="20"/>
      <c r="I42" s="2"/>
      <c r="J42" s="2"/>
      <c r="K42" s="2"/>
      <c r="L42" s="2"/>
      <c r="M42" s="2"/>
      <c r="N42" s="2"/>
      <c r="O42"/>
      <c r="U42"/>
      <c r="V42"/>
    </row>
    <row r="43" spans="1:22" x14ac:dyDescent="0.25">
      <c r="A43" s="2"/>
      <c r="B43" s="2"/>
      <c r="C43" s="2"/>
      <c r="D43" s="2"/>
      <c r="E43" s="2"/>
      <c r="F43" s="2"/>
      <c r="G43" s="2"/>
      <c r="H43" s="20"/>
      <c r="I43" s="2"/>
      <c r="J43" s="2"/>
      <c r="K43" s="2"/>
      <c r="L43" s="2"/>
      <c r="M43" s="2"/>
      <c r="N43" s="2"/>
      <c r="O43"/>
      <c r="U43"/>
      <c r="V43"/>
    </row>
  </sheetData>
  <mergeCells count="8">
    <mergeCell ref="A1:N1"/>
    <mergeCell ref="A12:N12"/>
    <mergeCell ref="A10:N10"/>
    <mergeCell ref="E23:F23"/>
    <mergeCell ref="K23:L23"/>
    <mergeCell ref="A21:N21"/>
    <mergeCell ref="A9:M9"/>
    <mergeCell ref="A20:M20"/>
  </mergeCells>
  <phoneticPr fontId="6" type="noConversion"/>
  <conditionalFormatting sqref="B3:M8">
    <cfRule type="top10" dxfId="1" priority="4" percent="1" rank="12"/>
  </conditionalFormatting>
  <conditionalFormatting sqref="B14:M19">
    <cfRule type="top10" dxfId="0" priority="2" percent="1" rank="10"/>
  </conditionalFormatting>
  <pageMargins left="0.7" right="0.7" top="0.75" bottom="0.75" header="0.3" footer="0.3"/>
  <pageSetup paperSize="9" scale="51"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66"/>
    <pageSetUpPr fitToPage="1"/>
  </sheetPr>
  <dimension ref="A1:AU54"/>
  <sheetViews>
    <sheetView view="pageBreakPreview" zoomScale="70" zoomScaleNormal="70" zoomScaleSheetLayoutView="70" workbookViewId="0">
      <selection activeCell="M23" sqref="M23"/>
    </sheetView>
  </sheetViews>
  <sheetFormatPr baseColWidth="10" defaultColWidth="11.42578125" defaultRowHeight="30" customHeight="1" x14ac:dyDescent="0.25"/>
  <cols>
    <col min="1" max="2" width="12.28515625" style="114" customWidth="1"/>
    <col min="3" max="3" width="12.28515625" style="116" customWidth="1"/>
    <col min="4" max="4" width="25" style="114" customWidth="1"/>
    <col min="5" max="5" width="12.28515625" style="114" customWidth="1"/>
    <col min="6" max="6" width="2.7109375" style="114" customWidth="1"/>
    <col min="7" max="8" width="12.28515625" style="114" customWidth="1"/>
    <col min="9" max="9" width="27.85546875" style="114" customWidth="1"/>
    <col min="10" max="10" width="12.28515625" style="114" customWidth="1"/>
    <col min="11" max="11" width="2.7109375" style="114" customWidth="1"/>
    <col min="12" max="12" width="12.28515625" style="114" customWidth="1"/>
    <col min="13" max="13" width="21.28515625" style="114" customWidth="1"/>
    <col min="14" max="14" width="25.140625" style="114" customWidth="1"/>
    <col min="15" max="15" width="17.140625" style="114" customWidth="1"/>
    <col min="16" max="16" width="12.28515625" style="175" customWidth="1"/>
    <col min="17" max="47" width="10.85546875" style="115"/>
    <col min="48" max="16384" width="11.42578125" style="114"/>
  </cols>
  <sheetData>
    <row r="1" spans="1:16" ht="30" customHeight="1" x14ac:dyDescent="0.25">
      <c r="A1" s="346" t="s">
        <v>242</v>
      </c>
      <c r="B1" s="346"/>
      <c r="C1" s="346"/>
      <c r="D1" s="346"/>
      <c r="E1" s="346"/>
      <c r="F1" s="346"/>
      <c r="G1" s="346"/>
      <c r="H1" s="346"/>
      <c r="I1" s="346"/>
      <c r="J1" s="346"/>
      <c r="K1" s="346"/>
      <c r="L1" s="346"/>
      <c r="M1" s="346"/>
      <c r="N1" s="346"/>
      <c r="O1" s="346"/>
      <c r="P1" s="346"/>
    </row>
    <row r="2" spans="1:16" ht="15" customHeight="1" x14ac:dyDescent="0.25">
      <c r="A2" s="115"/>
      <c r="B2" s="179"/>
      <c r="C2" s="179"/>
      <c r="D2" s="179"/>
      <c r="E2" s="179"/>
      <c r="F2" s="179"/>
      <c r="G2" s="179"/>
      <c r="H2" s="179"/>
      <c r="I2" s="179"/>
      <c r="J2" s="179"/>
      <c r="K2" s="179"/>
      <c r="L2" s="179"/>
      <c r="M2" s="179"/>
      <c r="N2" s="179"/>
      <c r="O2" s="179"/>
    </row>
    <row r="3" spans="1:16" ht="30" customHeight="1" x14ac:dyDescent="0.25">
      <c r="A3" s="278" t="s">
        <v>241</v>
      </c>
      <c r="B3" s="278"/>
      <c r="C3" s="278"/>
      <c r="D3" s="278"/>
      <c r="E3" s="278"/>
      <c r="F3" s="278"/>
      <c r="G3" s="278"/>
      <c r="H3" s="278"/>
      <c r="I3" s="278"/>
      <c r="J3" s="278"/>
      <c r="K3" s="278"/>
      <c r="L3" s="278"/>
      <c r="M3" s="278"/>
      <c r="N3" s="278"/>
      <c r="O3" s="278"/>
      <c r="P3" s="278"/>
    </row>
    <row r="4" spans="1:16" ht="30" customHeight="1" thickBot="1" x14ac:dyDescent="0.3">
      <c r="A4" s="115"/>
      <c r="B4" s="115"/>
      <c r="C4" s="117"/>
      <c r="D4" s="115"/>
      <c r="E4" s="115"/>
      <c r="F4" s="115"/>
      <c r="G4" s="115"/>
      <c r="H4" s="115"/>
      <c r="I4" s="115"/>
      <c r="J4" s="115"/>
      <c r="K4" s="115"/>
      <c r="L4" s="115"/>
      <c r="M4" s="115"/>
      <c r="N4" s="115"/>
      <c r="O4" s="115"/>
    </row>
    <row r="5" spans="1:16" ht="30" customHeight="1" thickTop="1" thickBot="1" x14ac:dyDescent="0.3">
      <c r="A5" s="115"/>
      <c r="B5" s="347" t="s">
        <v>209</v>
      </c>
      <c r="C5" s="347"/>
      <c r="D5" s="347"/>
      <c r="E5" s="347"/>
      <c r="F5" s="166"/>
      <c r="G5" s="348" t="s">
        <v>210</v>
      </c>
      <c r="H5" s="348"/>
      <c r="I5" s="348"/>
      <c r="J5" s="348"/>
      <c r="K5" s="148"/>
      <c r="L5" s="348" t="s">
        <v>68</v>
      </c>
      <c r="M5" s="348"/>
      <c r="N5" s="348"/>
      <c r="O5" s="349"/>
    </row>
    <row r="6" spans="1:16" ht="30" customHeight="1" thickTop="1" thickBot="1" x14ac:dyDescent="0.3">
      <c r="A6" s="115"/>
      <c r="B6" s="163"/>
      <c r="C6" s="164"/>
      <c r="D6" s="163"/>
      <c r="E6" s="163"/>
      <c r="F6" s="167"/>
      <c r="G6" s="163"/>
      <c r="H6" s="163"/>
      <c r="I6" s="163"/>
      <c r="J6" s="163"/>
      <c r="K6" s="167"/>
      <c r="L6" s="163"/>
      <c r="M6" s="163"/>
      <c r="N6" s="163"/>
      <c r="O6" s="163"/>
    </row>
    <row r="7" spans="1:16" ht="30" customHeight="1" thickTop="1" thickBot="1" x14ac:dyDescent="0.3">
      <c r="A7" s="115"/>
      <c r="B7" s="163"/>
      <c r="C7" s="164"/>
      <c r="D7" s="163"/>
      <c r="E7" s="163"/>
      <c r="F7" s="167"/>
      <c r="G7" s="163"/>
      <c r="H7" s="163"/>
      <c r="I7" s="163"/>
      <c r="J7" s="163"/>
      <c r="K7" s="167"/>
      <c r="L7" s="163"/>
      <c r="M7" s="163"/>
      <c r="N7" s="163"/>
      <c r="O7" s="163"/>
    </row>
    <row r="8" spans="1:16" ht="30" customHeight="1" thickTop="1" thickBot="1" x14ac:dyDescent="0.3">
      <c r="A8" s="115"/>
      <c r="B8" s="163"/>
      <c r="C8" s="164"/>
      <c r="D8" s="163"/>
      <c r="E8" s="163"/>
      <c r="F8" s="167"/>
      <c r="G8" s="163"/>
      <c r="H8" s="163"/>
      <c r="I8" s="163"/>
      <c r="J8" s="163"/>
      <c r="K8" s="167"/>
      <c r="L8" s="163"/>
      <c r="M8" s="163"/>
      <c r="N8" s="163"/>
      <c r="O8" s="163"/>
    </row>
    <row r="9" spans="1:16" ht="15" customHeight="1" thickTop="1" thickBot="1" x14ac:dyDescent="0.3">
      <c r="A9" s="115"/>
      <c r="B9" s="163"/>
      <c r="C9" s="164"/>
      <c r="D9" s="163"/>
      <c r="E9" s="163"/>
      <c r="F9" s="167"/>
      <c r="G9" s="163"/>
      <c r="H9" s="163"/>
      <c r="I9" s="163"/>
      <c r="J9" s="163"/>
      <c r="K9" s="167"/>
      <c r="L9" s="163"/>
      <c r="M9" s="163"/>
      <c r="N9" s="163"/>
      <c r="O9" s="163"/>
    </row>
    <row r="10" spans="1:16" ht="15" customHeight="1" thickTop="1" thickBot="1" x14ac:dyDescent="0.3">
      <c r="A10" s="115"/>
      <c r="B10" s="163"/>
      <c r="C10" s="164"/>
      <c r="D10" s="163"/>
      <c r="E10" s="163"/>
      <c r="F10" s="167"/>
      <c r="G10" s="163"/>
      <c r="H10" s="163"/>
      <c r="I10" s="163"/>
      <c r="J10" s="163"/>
      <c r="K10" s="167"/>
      <c r="L10" s="163"/>
      <c r="M10" s="163"/>
      <c r="N10" s="163"/>
      <c r="O10" s="163"/>
    </row>
    <row r="11" spans="1:16" ht="30" customHeight="1" thickTop="1" thickBot="1" x14ac:dyDescent="0.3">
      <c r="A11" s="115"/>
      <c r="B11" s="163"/>
      <c r="C11" s="159" t="s">
        <v>62</v>
      </c>
      <c r="D11" s="160">
        <f>+'4. Análisis costo beneficio'!B131</f>
        <v>0</v>
      </c>
      <c r="E11" s="163"/>
      <c r="F11" s="167"/>
      <c r="G11" s="163"/>
      <c r="H11" s="159" t="s">
        <v>66</v>
      </c>
      <c r="I11" s="160">
        <f>IFERROR(('4. Análisis costo beneficio'!$C$150),"0")</f>
        <v>0</v>
      </c>
      <c r="J11" s="163"/>
      <c r="K11" s="167"/>
      <c r="L11" s="163"/>
      <c r="M11" s="182" t="s">
        <v>62</v>
      </c>
      <c r="N11" s="181">
        <f>+'4. Análisis costo beneficio'!$B$131</f>
        <v>0</v>
      </c>
      <c r="O11" s="163"/>
    </row>
    <row r="12" spans="1:16" ht="30" customHeight="1" thickTop="1" thickBot="1" x14ac:dyDescent="0.3">
      <c r="A12" s="115"/>
      <c r="B12" s="163"/>
      <c r="C12" s="154" t="s">
        <v>63</v>
      </c>
      <c r="D12" s="153">
        <f>_xlfn.NUMBERVALUE(('4. Análisis costo beneficio'!B132))</f>
        <v>0</v>
      </c>
      <c r="E12" s="163"/>
      <c r="F12" s="167"/>
      <c r="G12" s="163"/>
      <c r="H12" s="155" t="s">
        <v>64</v>
      </c>
      <c r="I12" s="156" t="str">
        <f>IFERROR(('4. Análisis costo beneficio'!$C$151),"0")</f>
        <v xml:space="preserve"> -</v>
      </c>
      <c r="J12" s="163"/>
      <c r="K12" s="167"/>
      <c r="L12" s="163"/>
      <c r="M12" s="154" t="s">
        <v>66</v>
      </c>
      <c r="N12" s="153">
        <f>+'4. Análisis costo beneficio'!$C$150</f>
        <v>0</v>
      </c>
      <c r="O12" s="163"/>
    </row>
    <row r="13" spans="1:16" ht="30" customHeight="1" thickTop="1" thickBot="1" x14ac:dyDescent="0.3">
      <c r="A13" s="115"/>
      <c r="B13" s="163"/>
      <c r="C13" s="155" t="s">
        <v>64</v>
      </c>
      <c r="D13" s="153" t="str">
        <f>'4. Análisis costo beneficio'!C151</f>
        <v xml:space="preserve"> -</v>
      </c>
      <c r="E13" s="163"/>
      <c r="F13" s="167"/>
      <c r="G13" s="163"/>
      <c r="H13" s="163"/>
      <c r="I13" s="163"/>
      <c r="J13" s="163"/>
      <c r="K13" s="167"/>
      <c r="L13" s="163"/>
      <c r="M13" s="155" t="s">
        <v>63</v>
      </c>
      <c r="N13" s="156">
        <f>+'4. Análisis costo beneficio'!$B$132</f>
        <v>0</v>
      </c>
      <c r="O13" s="163"/>
    </row>
    <row r="14" spans="1:16" ht="30" customHeight="1" thickTop="1" thickBot="1" x14ac:dyDescent="0.3">
      <c r="A14" s="115"/>
      <c r="B14" s="163"/>
      <c r="C14" s="164"/>
      <c r="D14" s="163"/>
      <c r="E14" s="163"/>
      <c r="F14" s="167"/>
      <c r="G14" s="163"/>
      <c r="H14" s="163"/>
      <c r="I14" s="163"/>
      <c r="J14" s="163"/>
      <c r="K14" s="167"/>
      <c r="L14" s="163"/>
      <c r="M14" s="163"/>
      <c r="N14" s="163"/>
      <c r="O14" s="163"/>
      <c r="P14" s="251">
        <f>IFERROR((N12-N13)," -")</f>
        <v>0</v>
      </c>
    </row>
    <row r="15" spans="1:16" ht="30" customHeight="1" thickTop="1" thickBot="1" x14ac:dyDescent="0.3">
      <c r="A15" s="115"/>
      <c r="B15" s="163"/>
      <c r="C15" s="161" t="s">
        <v>16</v>
      </c>
      <c r="D15" s="265" t="str">
        <f>IFERROR((D11+(D12*D13))," -")</f>
        <v xml:space="preserve"> -</v>
      </c>
      <c r="E15" s="163"/>
      <c r="F15" s="167"/>
      <c r="G15" s="163"/>
      <c r="H15" s="161" t="s">
        <v>17</v>
      </c>
      <c r="I15" s="156" t="str">
        <f>IFERROR(($I$12*$I$11)," -")</f>
        <v xml:space="preserve"> -</v>
      </c>
      <c r="J15" s="163"/>
      <c r="K15" s="167"/>
      <c r="L15" s="163"/>
      <c r="M15" s="161" t="s">
        <v>67</v>
      </c>
      <c r="N15" s="183" t="str">
        <f>IFERROR((N11/(N12-N13))," -")</f>
        <v xml:space="preserve"> -</v>
      </c>
      <c r="O15" s="163"/>
      <c r="P15" s="252"/>
    </row>
    <row r="16" spans="1:16" ht="30" customHeight="1" thickTop="1" thickBot="1" x14ac:dyDescent="0.3">
      <c r="A16" s="115"/>
      <c r="B16" s="163"/>
      <c r="C16" s="163"/>
      <c r="D16" s="163"/>
      <c r="E16" s="163"/>
      <c r="F16" s="167"/>
      <c r="G16" s="163"/>
      <c r="H16" s="163"/>
      <c r="I16" s="163"/>
      <c r="J16" s="163"/>
      <c r="K16" s="167"/>
      <c r="L16" s="163"/>
      <c r="M16" s="163"/>
      <c r="N16" s="163"/>
      <c r="O16" s="163"/>
      <c r="P16" s="252"/>
    </row>
    <row r="17" spans="1:47" ht="30" customHeight="1" thickTop="1" thickBot="1" x14ac:dyDescent="0.3">
      <c r="A17" s="115"/>
      <c r="B17" s="163"/>
      <c r="C17" s="161" t="s">
        <v>121</v>
      </c>
      <c r="D17" s="162">
        <f>IFERROR((D11-'4. Análisis costo beneficio'!$B$141)+($D$12*$D$13),0)</f>
        <v>0</v>
      </c>
      <c r="E17" s="163"/>
      <c r="F17" s="167"/>
      <c r="G17" s="163"/>
      <c r="H17" s="163"/>
      <c r="I17" s="163"/>
      <c r="J17" s="163"/>
      <c r="K17" s="167"/>
      <c r="L17" s="163"/>
      <c r="M17" s="161" t="s">
        <v>128</v>
      </c>
      <c r="N17" s="183" t="str">
        <f>IFERROR(((N11-'4. Análisis costo beneficio'!$B$141)/(N12-N13))," -")</f>
        <v xml:space="preserve"> -</v>
      </c>
      <c r="O17" s="163"/>
      <c r="P17" s="343" t="s">
        <v>153</v>
      </c>
      <c r="Q17" s="146"/>
      <c r="R17" s="146"/>
      <c r="S17" s="146"/>
      <c r="T17" s="146"/>
    </row>
    <row r="18" spans="1:47" s="133" customFormat="1" ht="30" customHeight="1" thickTop="1" thickBot="1" x14ac:dyDescent="0.3">
      <c r="A18" s="115"/>
      <c r="B18" s="163"/>
      <c r="C18" s="164"/>
      <c r="D18" s="165"/>
      <c r="E18" s="163"/>
      <c r="F18" s="167"/>
      <c r="G18" s="163"/>
      <c r="H18" s="163"/>
      <c r="I18" s="163"/>
      <c r="J18" s="163"/>
      <c r="K18" s="167"/>
      <c r="L18" s="163"/>
      <c r="M18" s="164"/>
      <c r="N18" s="180"/>
      <c r="O18" s="163"/>
      <c r="P18" s="343"/>
      <c r="Q18" s="147"/>
      <c r="R18" s="147"/>
      <c r="S18" s="147"/>
      <c r="T18" s="147"/>
    </row>
    <row r="19" spans="1:47" ht="30" customHeight="1" thickTop="1" thickBot="1" x14ac:dyDescent="0.3">
      <c r="A19" s="115"/>
      <c r="B19" s="157"/>
      <c r="C19" s="158"/>
      <c r="D19" s="157"/>
      <c r="E19" s="157"/>
      <c r="F19" s="149"/>
      <c r="G19" s="157"/>
      <c r="H19" s="157"/>
      <c r="I19" s="157"/>
      <c r="J19" s="157"/>
      <c r="K19" s="149"/>
      <c r="L19" s="157"/>
      <c r="M19" s="157"/>
      <c r="N19" s="157"/>
      <c r="O19" s="222"/>
      <c r="P19" s="343"/>
    </row>
    <row r="20" spans="1:47" s="177" customFormat="1" ht="19.5" customHeight="1" thickTop="1" thickBot="1" x14ac:dyDescent="0.3">
      <c r="A20" s="176"/>
      <c r="B20" s="342" t="str">
        <f>+IF(I15&lt;D17," CC &lt; CP ", IF(I15&gt;D17,"CC &gt; CP","CC=CP"))</f>
        <v>CC &gt; CP</v>
      </c>
      <c r="C20" s="342"/>
      <c r="D20" s="342"/>
      <c r="E20" s="342"/>
      <c r="F20" s="342"/>
      <c r="G20" s="342"/>
      <c r="H20" s="342"/>
      <c r="I20" s="342"/>
      <c r="J20" s="342"/>
      <c r="K20" s="342"/>
      <c r="L20" s="344"/>
      <c r="M20" s="345"/>
      <c r="N20" s="345"/>
      <c r="O20" s="345"/>
      <c r="P20" s="343"/>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row>
    <row r="21" spans="1:47" s="177" customFormat="1" ht="19.5" customHeight="1" thickTop="1" thickBot="1" x14ac:dyDescent="0.3">
      <c r="A21" s="176"/>
      <c r="B21" s="340" t="str">
        <f>+IF(I15&lt;D17," - El CC de oxígeno medicinal es menor al CP por lo que resulta conveniente comprar oxígeno medicinal.",IF(I15&gt;D17," - El CC de oxígeno medicinal es mayor a CP por lo que resulta conveniente producir oxígeno medicinal."," - El CC=CP por lo que resulta indiferente comprar o producción oxígeno medicinal"))</f>
        <v xml:space="preserve"> - El CC de oxígeno medicinal es mayor a CP por lo que resulta conveniente producir oxígeno medicinal.</v>
      </c>
      <c r="C21" s="340"/>
      <c r="D21" s="340"/>
      <c r="E21" s="340"/>
      <c r="F21" s="340"/>
      <c r="G21" s="340"/>
      <c r="H21" s="340"/>
      <c r="I21" s="340"/>
      <c r="J21" s="340"/>
      <c r="K21" s="340"/>
      <c r="L21" s="340"/>
      <c r="M21" s="340"/>
      <c r="N21" s="340"/>
      <c r="O21" s="341"/>
      <c r="P21" s="343"/>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row>
    <row r="22" spans="1:47" s="177" customFormat="1" ht="19.5" customHeight="1" thickTop="1" thickBot="1" x14ac:dyDescent="0.3">
      <c r="A22" s="176"/>
      <c r="B22" s="340" t="str">
        <f>+CONCATENATE(" - El nivel de producción a partir del cual es mas conveniente producir oxígeno medicinal que comprarlo es de ",N17," m3 en 24 meses.")</f>
        <v xml:space="preserve"> - El nivel de producción a partir del cual es mas conveniente producir oxígeno medicinal que comprarlo es de  - m3 en 24 meses.</v>
      </c>
      <c r="C22" s="340"/>
      <c r="D22" s="340"/>
      <c r="E22" s="340"/>
      <c r="F22" s="340"/>
      <c r="G22" s="340"/>
      <c r="H22" s="340"/>
      <c r="I22" s="340"/>
      <c r="J22" s="340"/>
      <c r="K22" s="340"/>
      <c r="L22" s="340"/>
      <c r="M22" s="340"/>
      <c r="N22" s="340"/>
      <c r="O22" s="341"/>
      <c r="P22" s="343"/>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row>
    <row r="23" spans="1:47" ht="20.100000000000001" customHeight="1" thickTop="1" thickBot="1" x14ac:dyDescent="0.3">
      <c r="A23" s="115"/>
      <c r="B23" s="149"/>
      <c r="C23" s="150"/>
      <c r="D23" s="149"/>
      <c r="E23" s="149"/>
      <c r="F23" s="149"/>
      <c r="G23" s="149"/>
      <c r="H23" s="149"/>
      <c r="I23" s="149"/>
      <c r="J23" s="149"/>
      <c r="K23" s="149"/>
      <c r="L23" s="149"/>
      <c r="M23" s="149"/>
      <c r="N23" s="149"/>
      <c r="O23" s="246"/>
    </row>
    <row r="24" spans="1:47" ht="9.9499999999999993" customHeight="1" thickTop="1" thickBot="1" x14ac:dyDescent="0.3">
      <c r="A24" s="115"/>
      <c r="B24" s="149"/>
      <c r="C24" s="150"/>
      <c r="D24" s="149"/>
      <c r="E24" s="149"/>
      <c r="F24" s="149"/>
      <c r="G24" s="149"/>
      <c r="H24" s="149"/>
      <c r="I24" s="149"/>
      <c r="J24" s="149"/>
      <c r="K24" s="149"/>
      <c r="L24" s="149"/>
      <c r="M24" s="149"/>
      <c r="N24" s="149"/>
      <c r="O24" s="246"/>
    </row>
    <row r="25" spans="1:47" ht="30" customHeight="1" thickTop="1" thickBot="1" x14ac:dyDescent="0.3">
      <c r="A25" s="115"/>
      <c r="B25" s="149"/>
      <c r="C25" s="150"/>
      <c r="D25" s="149"/>
      <c r="E25" s="149"/>
      <c r="F25" s="149"/>
      <c r="G25" s="149"/>
      <c r="H25" s="149"/>
      <c r="I25" s="149"/>
      <c r="J25" s="149"/>
      <c r="K25" s="149"/>
      <c r="L25" s="149"/>
      <c r="M25" s="131" t="s">
        <v>65</v>
      </c>
      <c r="N25" s="131" t="s">
        <v>61</v>
      </c>
      <c r="O25" s="247" t="s">
        <v>15</v>
      </c>
    </row>
    <row r="26" spans="1:47" ht="30" customHeight="1" thickTop="1" thickBot="1" x14ac:dyDescent="0.3">
      <c r="A26" s="115"/>
      <c r="B26" s="149"/>
      <c r="C26" s="151"/>
      <c r="D26" s="152"/>
      <c r="E26" s="152"/>
      <c r="F26" s="149"/>
      <c r="G26" s="149"/>
      <c r="H26" s="149"/>
      <c r="I26" s="149"/>
      <c r="J26" s="149"/>
      <c r="K26" s="149"/>
      <c r="L26" s="149"/>
      <c r="M26" s="169" t="str">
        <f>IFERROR(($I$11*$O26)," -")</f>
        <v xml:space="preserve"> -</v>
      </c>
      <c r="N26" s="170" t="str">
        <f>IFERROR((($D$11-'4. Análisis costo beneficio'!$B$141)+($D$12*$O26))," -")</f>
        <v xml:space="preserve"> -</v>
      </c>
      <c r="O26" s="248" t="str">
        <f>IFERROR(($O$31*0)," -")</f>
        <v xml:space="preserve"> -</v>
      </c>
    </row>
    <row r="27" spans="1:47" ht="30" customHeight="1" thickTop="1" thickBot="1" x14ac:dyDescent="0.3">
      <c r="A27" s="115"/>
      <c r="B27" s="149"/>
      <c r="C27" s="150"/>
      <c r="D27" s="149"/>
      <c r="E27" s="149"/>
      <c r="F27" s="149"/>
      <c r="G27" s="149"/>
      <c r="H27" s="149"/>
      <c r="I27" s="149"/>
      <c r="J27" s="149"/>
      <c r="K27" s="149"/>
      <c r="L27" s="149"/>
      <c r="M27" s="169" t="str">
        <f t="shared" ref="M27:M37" si="0">IFERROR(($I$11*$O27)," -")</f>
        <v xml:space="preserve"> -</v>
      </c>
      <c r="N27" s="170" t="str">
        <f>IFERROR((($D$11-'4. Análisis costo beneficio'!$B$141)+($D$12*$O27))," -")</f>
        <v xml:space="preserve"> -</v>
      </c>
      <c r="O27" s="248" t="str">
        <f>IFERROR(($O$31*0.2)," -")</f>
        <v xml:space="preserve"> -</v>
      </c>
    </row>
    <row r="28" spans="1:47" ht="30" customHeight="1" thickTop="1" thickBot="1" x14ac:dyDescent="0.3">
      <c r="A28" s="115"/>
      <c r="B28" s="149"/>
      <c r="C28" s="150"/>
      <c r="D28" s="149"/>
      <c r="E28" s="149"/>
      <c r="F28" s="149"/>
      <c r="G28" s="149"/>
      <c r="H28" s="149"/>
      <c r="I28" s="149"/>
      <c r="J28" s="149"/>
      <c r="K28" s="149"/>
      <c r="L28" s="149"/>
      <c r="M28" s="169" t="str">
        <f t="shared" si="0"/>
        <v xml:space="preserve"> -</v>
      </c>
      <c r="N28" s="170" t="str">
        <f>IFERROR((($D$11-'4. Análisis costo beneficio'!$B$141)+($D$12*$O28))," -")</f>
        <v xml:space="preserve"> -</v>
      </c>
      <c r="O28" s="248" t="str">
        <f>IFERROR(($O$31*0.4)," -")</f>
        <v xml:space="preserve"> -</v>
      </c>
    </row>
    <row r="29" spans="1:47" ht="30" customHeight="1" thickTop="1" thickBot="1" x14ac:dyDescent="0.3">
      <c r="A29" s="115"/>
      <c r="B29" s="149"/>
      <c r="C29" s="150"/>
      <c r="D29" s="149"/>
      <c r="E29" s="149"/>
      <c r="F29" s="149"/>
      <c r="G29" s="149"/>
      <c r="H29" s="149"/>
      <c r="I29" s="149"/>
      <c r="J29" s="149"/>
      <c r="K29" s="149"/>
      <c r="L29" s="149"/>
      <c r="M29" s="169" t="str">
        <f t="shared" si="0"/>
        <v xml:space="preserve"> -</v>
      </c>
      <c r="N29" s="170" t="str">
        <f>IFERROR((($D$11-'4. Análisis costo beneficio'!$B$141)+($D$12*$O29))," -")</f>
        <v xml:space="preserve"> -</v>
      </c>
      <c r="O29" s="248" t="str">
        <f>IFERROR(($O$31*0.6)," -")</f>
        <v xml:space="preserve"> -</v>
      </c>
    </row>
    <row r="30" spans="1:47" ht="30" customHeight="1" thickTop="1" thickBot="1" x14ac:dyDescent="0.3">
      <c r="A30" s="115"/>
      <c r="B30" s="149"/>
      <c r="C30" s="150"/>
      <c r="D30" s="149"/>
      <c r="E30" s="149"/>
      <c r="F30" s="149"/>
      <c r="G30" s="149"/>
      <c r="H30" s="149"/>
      <c r="I30" s="149"/>
      <c r="J30" s="149"/>
      <c r="K30" s="149"/>
      <c r="L30" s="149"/>
      <c r="M30" s="169" t="str">
        <f t="shared" si="0"/>
        <v xml:space="preserve"> -</v>
      </c>
      <c r="N30" s="170" t="str">
        <f>IFERROR((($D$11-'4. Análisis costo beneficio'!$B$141)+($D$12*$O30))," -")</f>
        <v xml:space="preserve"> -</v>
      </c>
      <c r="O30" s="248" t="str">
        <f>IFERROR(($O$31*0.8)," -")</f>
        <v xml:space="preserve"> -</v>
      </c>
    </row>
    <row r="31" spans="1:47" ht="30" customHeight="1" thickTop="1" thickBot="1" x14ac:dyDescent="0.3">
      <c r="A31" s="115"/>
      <c r="B31" s="149"/>
      <c r="C31" s="150"/>
      <c r="D31" s="149"/>
      <c r="E31" s="149"/>
      <c r="F31" s="149"/>
      <c r="G31" s="149"/>
      <c r="H31" s="149"/>
      <c r="I31" s="149"/>
      <c r="J31" s="149"/>
      <c r="K31" s="149"/>
      <c r="L31" s="149"/>
      <c r="M31" s="225" t="str">
        <f t="shared" si="0"/>
        <v xml:space="preserve"> -</v>
      </c>
      <c r="N31" s="226" t="str">
        <f>IFERROR(((+$D$11-'4. Análisis costo beneficio'!$B$141)+($D$12*$O31))," -")</f>
        <v xml:space="preserve"> -</v>
      </c>
      <c r="O31" s="249" t="str">
        <f>IFERROR((N17)," -")</f>
        <v xml:space="preserve"> -</v>
      </c>
    </row>
    <row r="32" spans="1:47" ht="30" customHeight="1" thickTop="1" thickBot="1" x14ac:dyDescent="0.3">
      <c r="A32" s="115"/>
      <c r="B32" s="149"/>
      <c r="C32" s="150"/>
      <c r="D32" s="149"/>
      <c r="E32" s="149"/>
      <c r="F32" s="149"/>
      <c r="G32" s="149"/>
      <c r="H32" s="149"/>
      <c r="I32" s="149"/>
      <c r="J32" s="149"/>
      <c r="K32" s="149"/>
      <c r="L32" s="149"/>
      <c r="M32" s="169" t="str">
        <f t="shared" si="0"/>
        <v xml:space="preserve"> -</v>
      </c>
      <c r="N32" s="170" t="str">
        <f>IFERROR((($D$11-'4. Análisis costo beneficio'!$B$141)+($D$12*$O32))," -")</f>
        <v xml:space="preserve"> -</v>
      </c>
      <c r="O32" s="248" t="str">
        <f>IFERROR(($O$31*1.2)," -")</f>
        <v xml:space="preserve"> -</v>
      </c>
    </row>
    <row r="33" spans="1:15" ht="30" customHeight="1" thickTop="1" thickBot="1" x14ac:dyDescent="0.3">
      <c r="A33" s="115"/>
      <c r="B33" s="149"/>
      <c r="C33" s="150"/>
      <c r="D33" s="149"/>
      <c r="E33" s="149"/>
      <c r="F33" s="149"/>
      <c r="G33" s="149"/>
      <c r="H33" s="149"/>
      <c r="I33" s="149"/>
      <c r="J33" s="149"/>
      <c r="K33" s="149"/>
      <c r="L33" s="149"/>
      <c r="M33" s="169" t="str">
        <f t="shared" si="0"/>
        <v xml:space="preserve"> -</v>
      </c>
      <c r="N33" s="170" t="str">
        <f>IFERROR((($D$11-'4. Análisis costo beneficio'!$B$141)+($D$12*$O33))," -")</f>
        <v xml:space="preserve"> -</v>
      </c>
      <c r="O33" s="248" t="str">
        <f>IFERROR(($O$31*1.4)," -")</f>
        <v xml:space="preserve"> -</v>
      </c>
    </row>
    <row r="34" spans="1:15" ht="30" customHeight="1" thickTop="1" thickBot="1" x14ac:dyDescent="0.3">
      <c r="A34" s="115"/>
      <c r="B34" s="149"/>
      <c r="C34" s="150"/>
      <c r="D34" s="149"/>
      <c r="E34" s="149"/>
      <c r="F34" s="149"/>
      <c r="G34" s="149"/>
      <c r="H34" s="149"/>
      <c r="I34" s="149"/>
      <c r="J34" s="149"/>
      <c r="K34" s="149"/>
      <c r="L34" s="149"/>
      <c r="M34" s="169" t="str">
        <f t="shared" si="0"/>
        <v xml:space="preserve"> -</v>
      </c>
      <c r="N34" s="170" t="str">
        <f>IFERROR((($D$11-'4. Análisis costo beneficio'!$B$141)+($D$12*$O34))," -")</f>
        <v xml:space="preserve"> -</v>
      </c>
      <c r="O34" s="248" t="str">
        <f>IFERROR(($O$31*1.6)," -")</f>
        <v xml:space="preserve"> -</v>
      </c>
    </row>
    <row r="35" spans="1:15" ht="30" customHeight="1" thickTop="1" thickBot="1" x14ac:dyDescent="0.3">
      <c r="A35" s="115"/>
      <c r="B35" s="149"/>
      <c r="C35" s="150"/>
      <c r="D35" s="149"/>
      <c r="E35" s="149"/>
      <c r="F35" s="149"/>
      <c r="G35" s="149"/>
      <c r="H35" s="149"/>
      <c r="I35" s="149"/>
      <c r="J35" s="149"/>
      <c r="K35" s="149"/>
      <c r="L35" s="149"/>
      <c r="M35" s="169" t="str">
        <f t="shared" si="0"/>
        <v xml:space="preserve"> -</v>
      </c>
      <c r="N35" s="170" t="str">
        <f>IFERROR((($D$11-'4. Análisis costo beneficio'!$B$141)+($D$12*$O35))," -")</f>
        <v xml:space="preserve"> -</v>
      </c>
      <c r="O35" s="248" t="str">
        <f>IFERROR(($O$31*1.8)," -")</f>
        <v xml:space="preserve"> -</v>
      </c>
    </row>
    <row r="36" spans="1:15" ht="30" customHeight="1" thickTop="1" thickBot="1" x14ac:dyDescent="0.3">
      <c r="A36" s="115"/>
      <c r="B36" s="149"/>
      <c r="C36" s="150"/>
      <c r="D36" s="149"/>
      <c r="E36" s="149"/>
      <c r="F36" s="149"/>
      <c r="G36" s="149"/>
      <c r="H36" s="149"/>
      <c r="I36" s="149"/>
      <c r="J36" s="149"/>
      <c r="K36" s="149"/>
      <c r="L36" s="149"/>
      <c r="M36" s="169" t="str">
        <f t="shared" si="0"/>
        <v xml:space="preserve"> -</v>
      </c>
      <c r="N36" s="170" t="str">
        <f>IFERROR((($D$11-'4. Análisis costo beneficio'!$B$141)+($D$12*$O36))," -")</f>
        <v xml:space="preserve"> -</v>
      </c>
      <c r="O36" s="248" t="str">
        <f>IFERROR(($O$31*2)," -")</f>
        <v xml:space="preserve"> -</v>
      </c>
    </row>
    <row r="37" spans="1:15" ht="30" customHeight="1" thickTop="1" x14ac:dyDescent="0.25">
      <c r="A37" s="115"/>
      <c r="B37" s="168"/>
      <c r="C37" s="171"/>
      <c r="D37" s="168"/>
      <c r="E37" s="168"/>
      <c r="F37" s="168"/>
      <c r="G37" s="168"/>
      <c r="H37" s="168"/>
      <c r="I37" s="168"/>
      <c r="J37" s="168"/>
      <c r="K37" s="168"/>
      <c r="L37" s="168"/>
      <c r="M37" s="172" t="str">
        <f t="shared" si="0"/>
        <v xml:space="preserve"> -</v>
      </c>
      <c r="N37" s="173" t="str">
        <f>IFERROR((($D$11-'4. Análisis costo beneficio'!$B$141)+($D$12*$O37))," -")</f>
        <v xml:space="preserve"> -</v>
      </c>
      <c r="O37" s="250" t="str">
        <f>IFERROR(($O$31*2.2)," -")</f>
        <v xml:space="preserve"> -</v>
      </c>
    </row>
    <row r="38" spans="1:15" ht="30" customHeight="1" x14ac:dyDescent="0.25">
      <c r="B38" s="145"/>
      <c r="C38" s="144"/>
      <c r="D38" s="145"/>
      <c r="E38" s="145"/>
      <c r="F38" s="145"/>
      <c r="G38" s="145"/>
      <c r="H38" s="145"/>
      <c r="I38" s="145"/>
      <c r="J38" s="145"/>
      <c r="K38" s="145"/>
      <c r="L38" s="145"/>
      <c r="M38" s="174"/>
      <c r="N38" s="174"/>
      <c r="O38" s="174"/>
    </row>
    <row r="39" spans="1:15" ht="30" customHeight="1" x14ac:dyDescent="0.25">
      <c r="B39" s="145"/>
      <c r="C39" s="144"/>
      <c r="D39" s="145"/>
      <c r="E39" s="145"/>
      <c r="F39" s="145"/>
      <c r="G39" s="145"/>
      <c r="H39" s="145"/>
      <c r="I39" s="145"/>
      <c r="J39" s="145"/>
      <c r="K39" s="145"/>
      <c r="L39" s="145"/>
      <c r="M39" s="145"/>
      <c r="N39" s="145"/>
      <c r="O39" s="145"/>
    </row>
    <row r="40" spans="1:15" ht="30" customHeight="1" x14ac:dyDescent="0.25">
      <c r="B40" s="145"/>
      <c r="C40" s="144"/>
      <c r="D40" s="145"/>
      <c r="E40" s="145"/>
      <c r="F40" s="145"/>
      <c r="G40" s="145"/>
      <c r="H40" s="145"/>
      <c r="I40" s="145"/>
      <c r="J40" s="145"/>
      <c r="K40" s="145"/>
      <c r="L40" s="145"/>
      <c r="M40" s="145"/>
      <c r="N40" s="145"/>
      <c r="O40" s="145"/>
    </row>
    <row r="41" spans="1:15" ht="30" customHeight="1" x14ac:dyDescent="0.25">
      <c r="B41" s="145"/>
      <c r="C41" s="144"/>
      <c r="D41" s="145"/>
      <c r="E41" s="145"/>
      <c r="F41" s="145"/>
      <c r="G41" s="145"/>
      <c r="H41" s="145"/>
      <c r="I41" s="145"/>
      <c r="J41" s="145"/>
      <c r="K41" s="145"/>
      <c r="L41" s="145"/>
      <c r="M41" s="145"/>
      <c r="N41" s="145"/>
      <c r="O41" s="145"/>
    </row>
    <row r="42" spans="1:15" ht="30" customHeight="1" x14ac:dyDescent="0.25">
      <c r="B42" s="145"/>
      <c r="C42" s="144"/>
      <c r="D42" s="145"/>
      <c r="E42" s="145"/>
      <c r="F42" s="145"/>
      <c r="G42" s="145"/>
      <c r="H42" s="145"/>
      <c r="I42" s="145"/>
      <c r="J42" s="145"/>
      <c r="K42" s="145"/>
      <c r="L42" s="145"/>
      <c r="M42" s="145"/>
      <c r="N42" s="145"/>
      <c r="O42" s="145"/>
    </row>
    <row r="43" spans="1:15" ht="30" customHeight="1" x14ac:dyDescent="0.25">
      <c r="B43" s="145"/>
      <c r="C43" s="144"/>
      <c r="D43" s="145"/>
      <c r="E43" s="145"/>
      <c r="F43" s="145"/>
      <c r="G43" s="145"/>
      <c r="H43" s="145"/>
      <c r="I43" s="145"/>
      <c r="J43" s="145"/>
      <c r="K43" s="145"/>
      <c r="L43" s="145"/>
      <c r="M43" s="145"/>
      <c r="N43" s="145"/>
      <c r="O43" s="145"/>
    </row>
    <row r="44" spans="1:15" ht="30" customHeight="1" x14ac:dyDescent="0.25">
      <c r="B44" s="115"/>
      <c r="C44" s="117"/>
      <c r="D44" s="115"/>
      <c r="E44" s="115"/>
      <c r="F44" s="115"/>
      <c r="G44" s="115"/>
      <c r="H44" s="115"/>
      <c r="I44" s="115"/>
      <c r="J44" s="115"/>
      <c r="K44" s="115"/>
      <c r="L44" s="115"/>
      <c r="M44" s="115"/>
      <c r="N44" s="115"/>
      <c r="O44" s="115"/>
    </row>
    <row r="45" spans="1:15" ht="30" customHeight="1" x14ac:dyDescent="0.25">
      <c r="B45" s="115"/>
      <c r="C45" s="117"/>
      <c r="D45" s="115"/>
      <c r="E45" s="115"/>
      <c r="F45" s="115"/>
      <c r="G45" s="115"/>
      <c r="H45" s="115"/>
      <c r="I45" s="115"/>
      <c r="J45" s="115"/>
      <c r="K45" s="115"/>
      <c r="L45" s="115"/>
      <c r="M45" s="115"/>
      <c r="N45" s="115"/>
      <c r="O45" s="115"/>
    </row>
    <row r="46" spans="1:15" ht="30" customHeight="1" x14ac:dyDescent="0.25">
      <c r="B46" s="115"/>
      <c r="C46" s="117"/>
      <c r="D46" s="115"/>
      <c r="E46" s="115"/>
      <c r="F46" s="115"/>
      <c r="G46" s="115"/>
      <c r="H46" s="115"/>
      <c r="I46" s="115"/>
      <c r="J46" s="115"/>
      <c r="K46" s="115"/>
      <c r="L46" s="115"/>
      <c r="M46" s="115"/>
      <c r="N46" s="115"/>
      <c r="O46" s="115"/>
    </row>
    <row r="47" spans="1:15" ht="30" customHeight="1" x14ac:dyDescent="0.25">
      <c r="B47" s="115"/>
      <c r="C47" s="117"/>
      <c r="D47" s="115"/>
      <c r="E47" s="115"/>
      <c r="F47" s="115"/>
      <c r="G47" s="115"/>
      <c r="H47" s="115"/>
      <c r="I47" s="115"/>
      <c r="J47" s="115"/>
      <c r="K47" s="115"/>
      <c r="L47" s="115"/>
      <c r="M47" s="115"/>
      <c r="N47" s="115"/>
      <c r="O47" s="115"/>
    </row>
    <row r="48" spans="1:15" ht="30" customHeight="1" x14ac:dyDescent="0.25">
      <c r="B48" s="115"/>
      <c r="C48" s="117"/>
      <c r="D48" s="115"/>
      <c r="E48" s="115"/>
      <c r="F48" s="115"/>
      <c r="G48" s="115"/>
      <c r="H48" s="115"/>
      <c r="I48" s="115"/>
      <c r="J48" s="115"/>
      <c r="K48" s="115"/>
      <c r="L48" s="115"/>
      <c r="M48" s="115"/>
      <c r="N48" s="115"/>
      <c r="O48" s="115"/>
    </row>
    <row r="49" spans="2:15" ht="30" customHeight="1" x14ac:dyDescent="0.25">
      <c r="B49" s="115"/>
      <c r="C49" s="117"/>
      <c r="D49" s="115"/>
      <c r="E49" s="115"/>
      <c r="F49" s="115"/>
      <c r="G49" s="115"/>
      <c r="H49" s="115"/>
      <c r="I49" s="115"/>
      <c r="J49" s="115"/>
      <c r="K49" s="115"/>
      <c r="L49" s="115"/>
      <c r="M49" s="115"/>
      <c r="N49" s="115"/>
      <c r="O49" s="115"/>
    </row>
    <row r="50" spans="2:15" ht="30" customHeight="1" x14ac:dyDescent="0.25">
      <c r="B50" s="115"/>
      <c r="C50" s="117"/>
      <c r="D50" s="115"/>
      <c r="E50" s="115"/>
      <c r="F50" s="115"/>
      <c r="G50" s="115"/>
      <c r="H50" s="115"/>
      <c r="I50" s="115"/>
      <c r="J50" s="115"/>
      <c r="K50" s="115"/>
      <c r="L50" s="115"/>
      <c r="M50" s="115"/>
      <c r="N50" s="115"/>
      <c r="O50" s="115"/>
    </row>
    <row r="51" spans="2:15" ht="30" customHeight="1" x14ac:dyDescent="0.25">
      <c r="B51" s="115"/>
      <c r="C51" s="117"/>
      <c r="D51" s="115"/>
      <c r="E51" s="115"/>
      <c r="F51" s="115"/>
      <c r="G51" s="115"/>
      <c r="H51" s="115"/>
      <c r="I51" s="115"/>
      <c r="J51" s="115"/>
      <c r="K51" s="115"/>
      <c r="L51" s="115"/>
      <c r="M51" s="115"/>
      <c r="N51" s="115"/>
      <c r="O51" s="115"/>
    </row>
    <row r="52" spans="2:15" ht="30" customHeight="1" x14ac:dyDescent="0.25">
      <c r="B52" s="115"/>
      <c r="C52" s="117"/>
      <c r="D52" s="115"/>
      <c r="E52" s="115"/>
      <c r="F52" s="115"/>
      <c r="G52" s="115"/>
      <c r="H52" s="115"/>
      <c r="I52" s="115"/>
      <c r="J52" s="115"/>
      <c r="K52" s="115"/>
      <c r="L52" s="115"/>
      <c r="M52" s="115"/>
      <c r="N52" s="115"/>
      <c r="O52" s="115"/>
    </row>
    <row r="53" spans="2:15" ht="30" customHeight="1" x14ac:dyDescent="0.25">
      <c r="B53" s="115"/>
      <c r="C53" s="117"/>
      <c r="D53" s="115"/>
      <c r="E53" s="115"/>
      <c r="F53" s="115"/>
      <c r="G53" s="115"/>
      <c r="H53" s="115"/>
      <c r="I53" s="115"/>
      <c r="J53" s="115"/>
      <c r="K53" s="115"/>
      <c r="L53" s="115"/>
      <c r="M53" s="115"/>
      <c r="N53" s="115"/>
      <c r="O53" s="115"/>
    </row>
    <row r="54" spans="2:15" ht="30" customHeight="1" x14ac:dyDescent="0.25">
      <c r="B54" s="115"/>
      <c r="C54" s="117"/>
      <c r="D54" s="115"/>
      <c r="E54" s="115"/>
      <c r="F54" s="115"/>
      <c r="G54" s="115"/>
      <c r="H54" s="115"/>
      <c r="I54" s="115"/>
      <c r="J54" s="115"/>
      <c r="K54" s="115"/>
      <c r="L54" s="115"/>
      <c r="M54" s="115"/>
      <c r="N54" s="115"/>
      <c r="O54" s="115"/>
    </row>
  </sheetData>
  <mergeCells count="10">
    <mergeCell ref="A1:P1"/>
    <mergeCell ref="A3:P3"/>
    <mergeCell ref="B5:E5"/>
    <mergeCell ref="G5:J5"/>
    <mergeCell ref="L5:O5"/>
    <mergeCell ref="B22:O22"/>
    <mergeCell ref="B21:O21"/>
    <mergeCell ref="B20:K20"/>
    <mergeCell ref="P17:P22"/>
    <mergeCell ref="L20:O20"/>
  </mergeCells>
  <printOptions horizontalCentered="1"/>
  <pageMargins left="0.59055118110236227" right="0.59055118110236227" top="0.59055118110236227" bottom="0.59055118110236227" header="0" footer="0"/>
  <pageSetup paperSize="9" scale="41" fitToHeight="0" orientation="portrait" r:id="rId1"/>
  <colBreaks count="1" manualBreakCount="1">
    <brk id="16" max="36" man="1"/>
  </colBreaks>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6"/>
  <sheetViews>
    <sheetView view="pageBreakPreview" zoomScale="60" workbookViewId="0">
      <selection activeCell="N35" sqref="N34:N35"/>
    </sheetView>
  </sheetViews>
  <sheetFormatPr baseColWidth="10" defaultRowHeight="15" x14ac:dyDescent="0.25"/>
  <sheetData>
    <row r="1" spans="1:10" ht="23.25" x14ac:dyDescent="0.25">
      <c r="A1" s="350" t="s">
        <v>55</v>
      </c>
      <c r="B1" s="350"/>
      <c r="C1" s="350"/>
      <c r="D1" s="350"/>
      <c r="E1" s="350"/>
      <c r="F1" s="350"/>
      <c r="G1" s="350"/>
      <c r="H1" s="350"/>
      <c r="I1" s="350"/>
      <c r="J1" s="350"/>
    </row>
    <row r="2" spans="1:10" x14ac:dyDescent="0.25">
      <c r="A2" s="14"/>
      <c r="B2" s="2"/>
      <c r="C2" s="2"/>
      <c r="D2" s="2"/>
      <c r="E2" s="2"/>
      <c r="F2" s="2"/>
      <c r="G2" s="2"/>
      <c r="H2" s="2"/>
      <c r="I2" s="2"/>
      <c r="J2" s="2"/>
    </row>
    <row r="3" spans="1:10" ht="72" customHeight="1" x14ac:dyDescent="0.25">
      <c r="A3" s="351" t="s">
        <v>56</v>
      </c>
      <c r="B3" s="351"/>
      <c r="C3" s="351"/>
      <c r="D3" s="351"/>
      <c r="E3" s="351"/>
      <c r="F3" s="351"/>
      <c r="G3" s="351"/>
      <c r="H3" s="351"/>
      <c r="I3" s="351"/>
      <c r="J3" s="351"/>
    </row>
    <row r="4" spans="1:10" x14ac:dyDescent="0.25">
      <c r="A4" s="2"/>
      <c r="B4" s="2"/>
      <c r="C4" s="2"/>
      <c r="D4" s="2"/>
      <c r="E4" s="2"/>
      <c r="F4" s="2"/>
      <c r="G4" s="2"/>
      <c r="H4" s="2"/>
      <c r="I4" s="2"/>
      <c r="J4" s="2"/>
    </row>
    <row r="5" spans="1:10" x14ac:dyDescent="0.25">
      <c r="A5" s="352" t="s">
        <v>58</v>
      </c>
      <c r="B5" s="352"/>
      <c r="C5" s="352"/>
      <c r="D5" s="2"/>
      <c r="E5" s="2"/>
      <c r="F5" s="2"/>
      <c r="G5" s="2"/>
      <c r="H5" s="2"/>
      <c r="I5" s="2"/>
      <c r="J5" s="2"/>
    </row>
    <row r="6" spans="1:10" x14ac:dyDescent="0.25">
      <c r="A6" s="2"/>
      <c r="B6" s="2"/>
      <c r="C6" s="2"/>
      <c r="D6" s="2"/>
      <c r="E6" s="2"/>
      <c r="F6" s="2"/>
      <c r="G6" s="2"/>
      <c r="H6" s="2"/>
      <c r="I6" s="2"/>
      <c r="J6" s="2"/>
    </row>
    <row r="7" spans="1:10" x14ac:dyDescent="0.25">
      <c r="A7" s="2"/>
      <c r="B7" s="2"/>
      <c r="C7" s="2"/>
      <c r="D7" s="2"/>
      <c r="E7" s="2"/>
      <c r="F7" s="2"/>
      <c r="G7" s="2"/>
      <c r="H7" s="2"/>
      <c r="I7" s="2"/>
      <c r="J7" s="2"/>
    </row>
    <row r="8" spans="1:10" x14ac:dyDescent="0.25">
      <c r="A8" s="2"/>
      <c r="B8" s="2"/>
      <c r="C8" s="2"/>
      <c r="D8" s="2"/>
      <c r="E8" s="2"/>
      <c r="F8" s="2"/>
      <c r="G8" s="2"/>
      <c r="H8" s="2"/>
      <c r="I8" s="2"/>
      <c r="J8" s="2"/>
    </row>
    <row r="9" spans="1:10" x14ac:dyDescent="0.25">
      <c r="A9" s="352" t="s">
        <v>57</v>
      </c>
      <c r="B9" s="352"/>
      <c r="C9" s="352"/>
      <c r="D9" s="2"/>
      <c r="E9" s="2"/>
      <c r="F9" s="2"/>
      <c r="G9" s="2"/>
      <c r="H9" s="2"/>
      <c r="I9" s="2"/>
      <c r="J9" s="2"/>
    </row>
    <row r="10" spans="1:10" x14ac:dyDescent="0.25">
      <c r="A10" s="2"/>
      <c r="B10" s="2"/>
      <c r="C10" s="2"/>
      <c r="D10" s="2"/>
      <c r="E10" s="2"/>
      <c r="F10" s="2"/>
      <c r="G10" s="2"/>
      <c r="H10" s="2"/>
      <c r="I10" s="2"/>
      <c r="J10" s="2"/>
    </row>
    <row r="11" spans="1:10" x14ac:dyDescent="0.25">
      <c r="B11" s="2"/>
      <c r="C11" s="2"/>
      <c r="D11" s="2"/>
      <c r="E11" s="2"/>
      <c r="F11" s="2"/>
      <c r="G11" s="2"/>
      <c r="H11" s="2"/>
      <c r="I11" s="2"/>
      <c r="J11" s="2"/>
    </row>
    <row r="12" spans="1:10" x14ac:dyDescent="0.25">
      <c r="A12" s="2"/>
      <c r="B12" s="2"/>
      <c r="C12" s="2"/>
      <c r="E12" s="2"/>
      <c r="F12" s="2"/>
      <c r="G12" s="2"/>
      <c r="H12" s="2"/>
      <c r="I12" s="2"/>
      <c r="J12" s="2"/>
    </row>
    <row r="13" spans="1:10" x14ac:dyDescent="0.25">
      <c r="A13" s="2"/>
      <c r="B13" s="2"/>
      <c r="C13" s="2"/>
      <c r="D13" s="2"/>
      <c r="E13" s="2"/>
      <c r="F13" s="2"/>
      <c r="G13" s="2"/>
      <c r="H13" s="2"/>
      <c r="I13" s="2"/>
      <c r="J13" s="2"/>
    </row>
    <row r="14" spans="1:10" x14ac:dyDescent="0.25">
      <c r="A14" s="2"/>
      <c r="B14" s="2"/>
      <c r="C14" s="2"/>
      <c r="D14" s="2"/>
      <c r="E14" s="2"/>
      <c r="F14" s="2"/>
      <c r="G14" s="2"/>
      <c r="H14" s="2"/>
      <c r="I14" s="2"/>
      <c r="J14" s="2"/>
    </row>
    <row r="15" spans="1:10" x14ac:dyDescent="0.25">
      <c r="A15" s="2"/>
      <c r="B15" s="2"/>
      <c r="C15" s="2"/>
      <c r="D15" s="2"/>
      <c r="E15" s="2"/>
      <c r="F15" s="2"/>
      <c r="G15" s="2"/>
      <c r="H15" s="2"/>
      <c r="I15" s="2"/>
      <c r="J15" s="2"/>
    </row>
    <row r="16" spans="1:10" x14ac:dyDescent="0.25">
      <c r="A16" s="352" t="s">
        <v>59</v>
      </c>
      <c r="B16" s="352"/>
      <c r="C16" s="352"/>
      <c r="D16" s="2"/>
      <c r="E16" s="2"/>
      <c r="F16" s="2"/>
      <c r="G16" s="2"/>
      <c r="H16" s="2"/>
      <c r="I16" s="2"/>
      <c r="J16" s="2"/>
    </row>
    <row r="17" spans="1:10" x14ac:dyDescent="0.25">
      <c r="A17" s="2"/>
      <c r="B17" s="2"/>
      <c r="C17" s="2"/>
      <c r="D17" s="2"/>
      <c r="E17" s="2"/>
      <c r="F17" s="2"/>
      <c r="G17" s="2"/>
      <c r="H17" s="2"/>
      <c r="I17" s="2"/>
      <c r="J17" s="2"/>
    </row>
    <row r="18" spans="1:10" x14ac:dyDescent="0.25">
      <c r="A18" s="2"/>
      <c r="B18" s="2"/>
      <c r="C18" s="2"/>
      <c r="D18" s="2"/>
      <c r="E18" s="2"/>
      <c r="F18" s="2"/>
      <c r="G18" s="2"/>
      <c r="H18" s="2"/>
      <c r="I18" s="2"/>
      <c r="J18" s="2"/>
    </row>
    <row r="19" spans="1:10" x14ac:dyDescent="0.25">
      <c r="A19" s="2"/>
      <c r="B19" s="2"/>
      <c r="C19" s="2"/>
      <c r="D19" s="2"/>
      <c r="E19" s="2"/>
      <c r="F19" s="2"/>
      <c r="G19" s="2"/>
      <c r="H19" s="2"/>
      <c r="I19" s="2"/>
      <c r="J19" s="2"/>
    </row>
    <row r="20" spans="1:10" x14ac:dyDescent="0.25">
      <c r="A20" s="2"/>
      <c r="B20" s="2"/>
      <c r="C20" s="2"/>
      <c r="D20" s="2"/>
      <c r="E20" s="2"/>
      <c r="F20" s="2"/>
      <c r="G20" s="2"/>
      <c r="H20" s="2"/>
      <c r="I20" s="2"/>
      <c r="J20" s="2"/>
    </row>
    <row r="21" spans="1:10" x14ac:dyDescent="0.25">
      <c r="A21" s="2"/>
      <c r="B21" s="2"/>
      <c r="C21" s="2"/>
      <c r="D21" s="2"/>
      <c r="E21" s="2"/>
      <c r="F21" s="2"/>
      <c r="G21" s="2"/>
      <c r="H21" s="2"/>
      <c r="I21" s="2"/>
      <c r="J21" s="2"/>
    </row>
    <row r="22" spans="1:10" x14ac:dyDescent="0.25">
      <c r="A22" s="15" t="s">
        <v>60</v>
      </c>
      <c r="B22" s="2"/>
      <c r="C22" s="2"/>
      <c r="D22" s="2"/>
      <c r="E22" s="2"/>
      <c r="F22" s="2"/>
      <c r="G22" s="2"/>
      <c r="H22" s="2"/>
      <c r="I22" s="2"/>
      <c r="J22" s="2"/>
    </row>
    <row r="23" spans="1:10" x14ac:dyDescent="0.25">
      <c r="A23" s="2"/>
      <c r="B23" s="2"/>
      <c r="C23" s="2"/>
      <c r="D23" s="2"/>
      <c r="E23" s="2"/>
      <c r="F23" s="2"/>
      <c r="G23" s="2"/>
      <c r="H23" s="2"/>
      <c r="I23" s="2"/>
      <c r="J23" s="2"/>
    </row>
    <row r="24" spans="1:10" x14ac:dyDescent="0.25">
      <c r="A24" s="2"/>
      <c r="B24" s="2"/>
      <c r="C24" s="2"/>
      <c r="D24" s="2"/>
      <c r="E24" s="2"/>
      <c r="F24" s="2"/>
      <c r="G24" s="2"/>
      <c r="H24" s="2"/>
      <c r="I24" s="2"/>
      <c r="J24" s="2"/>
    </row>
    <row r="25" spans="1:10" x14ac:dyDescent="0.25">
      <c r="A25" s="2"/>
      <c r="B25" s="2"/>
      <c r="C25" s="2"/>
      <c r="D25" s="2"/>
      <c r="E25" s="2"/>
      <c r="F25" s="2"/>
      <c r="G25" s="2"/>
      <c r="H25" s="2"/>
      <c r="I25" s="2"/>
      <c r="J25" s="2"/>
    </row>
    <row r="26" spans="1:10" x14ac:dyDescent="0.25">
      <c r="A26" s="2"/>
      <c r="B26" s="2"/>
      <c r="C26" s="2"/>
      <c r="D26" s="2"/>
      <c r="E26" s="2"/>
      <c r="F26" s="2"/>
      <c r="G26" s="2"/>
      <c r="H26" s="2"/>
      <c r="I26" s="2"/>
      <c r="J26" s="2"/>
    </row>
  </sheetData>
  <mergeCells count="5">
    <mergeCell ref="A1:J1"/>
    <mergeCell ref="A3:J3"/>
    <mergeCell ref="A5:C5"/>
    <mergeCell ref="A9:C9"/>
    <mergeCell ref="A16:C16"/>
  </mergeCells>
  <hyperlinks>
    <hyperlink ref="A22" r:id="rId1" display="http://www.econosublime.com/2019/04/decision-producir-comprar-umbral-produccion.html" xr:uid="{00000000-0004-0000-0600-000000000000}"/>
  </hyperlinks>
  <pageMargins left="0.7" right="0.7" top="0.75" bottom="0.75" header="0.3" footer="0.3"/>
  <pageSetup paperSize="9" scale="76" orientation="portrait" r:id="rId2"/>
  <drawing r:id="rId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O13"/>
  <sheetViews>
    <sheetView topLeftCell="D1" workbookViewId="0">
      <selection activeCell="N8" sqref="N8"/>
    </sheetView>
  </sheetViews>
  <sheetFormatPr baseColWidth="10" defaultColWidth="11.42578125" defaultRowHeight="15" x14ac:dyDescent="0.25"/>
  <cols>
    <col min="1" max="1" width="36" style="39" customWidth="1"/>
    <col min="2" max="2" width="2.140625" style="39" customWidth="1"/>
    <col min="3" max="3" width="64" style="39" customWidth="1"/>
    <col min="4" max="4" width="2.28515625" style="39" customWidth="1"/>
    <col min="5" max="5" width="13.42578125" style="39" customWidth="1"/>
    <col min="6" max="6" width="2.28515625" style="39" customWidth="1"/>
    <col min="7" max="7" width="10.42578125" style="39" customWidth="1"/>
    <col min="8" max="8" width="3.42578125" style="39" customWidth="1"/>
    <col min="9" max="9" width="31.42578125" style="39" customWidth="1"/>
    <col min="10" max="10" width="2.85546875" style="39" customWidth="1"/>
    <col min="11" max="11" width="47.7109375" style="39" customWidth="1"/>
    <col min="12" max="12" width="2.42578125" style="39" customWidth="1"/>
    <col min="13" max="13" width="24.7109375" style="39" customWidth="1"/>
    <col min="14" max="14" width="2.42578125" style="39" customWidth="1"/>
    <col min="15" max="16384" width="11.42578125" style="39"/>
  </cols>
  <sheetData>
    <row r="1" spans="1:15" s="3" customFormat="1" ht="45" x14ac:dyDescent="0.25">
      <c r="A1" s="17" t="s">
        <v>83</v>
      </c>
      <c r="C1" s="17" t="s">
        <v>84</v>
      </c>
      <c r="E1" s="17" t="s">
        <v>109</v>
      </c>
      <c r="G1" s="50" t="s">
        <v>86</v>
      </c>
      <c r="I1" s="50" t="s">
        <v>51</v>
      </c>
      <c r="K1" s="34" t="s">
        <v>46</v>
      </c>
      <c r="M1" s="13" t="s">
        <v>49</v>
      </c>
      <c r="O1" s="13" t="s">
        <v>49</v>
      </c>
    </row>
    <row r="2" spans="1:15" s="41" customFormat="1" x14ac:dyDescent="0.25">
      <c r="A2" s="42" t="s">
        <v>181</v>
      </c>
      <c r="C2" s="42" t="s">
        <v>183</v>
      </c>
      <c r="E2" s="43" t="s">
        <v>90</v>
      </c>
      <c r="G2" s="51" t="s">
        <v>91</v>
      </c>
      <c r="I2" s="51" t="s">
        <v>184</v>
      </c>
      <c r="K2" s="38" t="s">
        <v>98</v>
      </c>
      <c r="M2" s="44" t="s">
        <v>11</v>
      </c>
      <c r="O2" s="44" t="s">
        <v>250</v>
      </c>
    </row>
    <row r="3" spans="1:15" s="41" customFormat="1" x14ac:dyDescent="0.25">
      <c r="A3" s="42" t="s">
        <v>190</v>
      </c>
      <c r="C3" s="42" t="s">
        <v>180</v>
      </c>
      <c r="E3" s="45" t="s">
        <v>92</v>
      </c>
      <c r="G3" s="51" t="s">
        <v>110</v>
      </c>
      <c r="I3" s="51" t="s">
        <v>50</v>
      </c>
      <c r="K3" s="38" t="s">
        <v>99</v>
      </c>
      <c r="M3" s="44" t="s">
        <v>12</v>
      </c>
      <c r="O3" s="44" t="s">
        <v>251</v>
      </c>
    </row>
    <row r="4" spans="1:15" s="54" customFormat="1" ht="30.75" customHeight="1" x14ac:dyDescent="0.25">
      <c r="A4" s="53" t="s">
        <v>211</v>
      </c>
      <c r="C4" s="55" t="s">
        <v>182</v>
      </c>
      <c r="E4" s="56" t="s">
        <v>107</v>
      </c>
      <c r="G4" s="57" t="s">
        <v>93</v>
      </c>
      <c r="I4" s="57" t="s">
        <v>177</v>
      </c>
      <c r="K4" s="58" t="s">
        <v>171</v>
      </c>
      <c r="M4" s="48"/>
    </row>
    <row r="5" spans="1:15" s="41" customFormat="1" ht="15.75" customHeight="1" x14ac:dyDescent="0.25">
      <c r="A5" s="46"/>
      <c r="C5" s="49"/>
      <c r="E5" s="45" t="s">
        <v>108</v>
      </c>
      <c r="G5" s="51"/>
      <c r="I5" s="52" t="s">
        <v>191</v>
      </c>
      <c r="K5" s="44" t="s">
        <v>197</v>
      </c>
      <c r="M5" s="44"/>
    </row>
    <row r="6" spans="1:15" s="41" customFormat="1" x14ac:dyDescent="0.25"/>
    <row r="7" spans="1:15" s="41" customFormat="1" x14ac:dyDescent="0.25">
      <c r="K7" s="47" t="s">
        <v>14</v>
      </c>
    </row>
    <row r="8" spans="1:15" s="41" customFormat="1" x14ac:dyDescent="0.25">
      <c r="K8" s="47" t="s">
        <v>53</v>
      </c>
    </row>
    <row r="9" spans="1:15" s="41" customFormat="1" x14ac:dyDescent="0.25">
      <c r="K9" s="47" t="s">
        <v>47</v>
      </c>
    </row>
    <row r="10" spans="1:15" s="41" customFormat="1" ht="16.5" customHeight="1" x14ac:dyDescent="0.25">
      <c r="C10" s="40" t="s">
        <v>179</v>
      </c>
      <c r="K10" s="37" t="s">
        <v>54</v>
      </c>
    </row>
    <row r="11" spans="1:15" s="41" customFormat="1" x14ac:dyDescent="0.25"/>
    <row r="12" spans="1:15" s="41" customFormat="1" x14ac:dyDescent="0.25"/>
    <row r="13" spans="1:15" s="41" customFormat="1"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16</vt:i4>
      </vt:variant>
    </vt:vector>
  </HeadingPairs>
  <TitlesOfParts>
    <vt:vector size="24" baseType="lpstr">
      <vt:lpstr>1. Consideraciones generales</vt:lpstr>
      <vt:lpstr>2. Definiciones</vt:lpstr>
      <vt:lpstr>3. Situación Actual</vt:lpstr>
      <vt:lpstr>4. Análisis costo beneficio</vt:lpstr>
      <vt:lpstr>Consumo proyectado</vt:lpstr>
      <vt:lpstr>5. Resultado</vt:lpstr>
      <vt:lpstr>Concepto</vt:lpstr>
      <vt:lpstr>Lista desplegable</vt:lpstr>
      <vt:lpstr>'1. Consideraciones generales'!Área_de_impresión</vt:lpstr>
      <vt:lpstr>'2. Definiciones'!Área_de_impresión</vt:lpstr>
      <vt:lpstr>'3. Situación Actual'!Área_de_impresión</vt:lpstr>
      <vt:lpstr>'4. Análisis costo beneficio'!Área_de_impresión</vt:lpstr>
      <vt:lpstr>'5. Resultado'!Área_de_impresión</vt:lpstr>
      <vt:lpstr>'Consumo proyectado'!Área_de_impresión</vt:lpstr>
      <vt:lpstr>Costo.de.Insumos.bienes</vt:lpstr>
      <vt:lpstr>COSTOS.FIJOS</vt:lpstr>
      <vt:lpstr>Costos.Variables.x.m3</vt:lpstr>
      <vt:lpstr>Equipamiento</vt:lpstr>
      <vt:lpstr>Infraestructura</vt:lpstr>
      <vt:lpstr>Infraestructura1</vt:lpstr>
      <vt:lpstr>Naturaleza</vt:lpstr>
      <vt:lpstr>Tipo_de_suministro_de_OM</vt:lpstr>
      <vt:lpstr>'4. Análisis costo beneficio'!Títulos_a_imprimir</vt:lpstr>
      <vt:lpstr>Unidad_de_medida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DGI</dc:creator>
  <cp:lastModifiedBy>Li Mostacero, Liliana Edith</cp:lastModifiedBy>
  <cp:lastPrinted>2020-06-12T20:13:22Z</cp:lastPrinted>
  <dcterms:created xsi:type="dcterms:W3CDTF">2020-05-13T19:56:29Z</dcterms:created>
  <dcterms:modified xsi:type="dcterms:W3CDTF">2020-06-30T11:17:50Z</dcterms:modified>
</cp:coreProperties>
</file>